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ctgovexec.sharepoint.com/sites/SDE-DL-Performance/Shared Documents/Accountability/Accountability 3.0/Reporting Ancillaries/"/>
    </mc:Choice>
  </mc:AlternateContent>
  <xr:revisionPtr revIDLastSave="0" documentId="8_{90C4AE5C-E8B6-4375-926A-BA263E353B1F}" xr6:coauthVersionLast="47" xr6:coauthVersionMax="47" xr10:uidLastSave="{00000000-0000-0000-0000-000000000000}"/>
  <bookViews>
    <workbookView xWindow="-90" yWindow="-90" windowWidth="19380" windowHeight="10530" activeTab="1" xr2:uid="{00000000-000D-0000-FFFF-FFFF00000000}"/>
  </bookViews>
  <sheets>
    <sheet name="Notes" sheetId="8" r:id="rId1"/>
    <sheet name="2022-23 Template" sheetId="6" r:id="rId2"/>
  </sheets>
  <definedNames>
    <definedName name="_AMO_UniqueIdentifier" hidden="1">"'847ea3f6-3c73-424f-994f-1bc56734cdd7'"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6" l="1"/>
  <c r="I3" i="6"/>
  <c r="I2" i="6" l="1"/>
  <c r="G20" i="6" s="1"/>
  <c r="D1" i="6"/>
  <c r="F18" i="6"/>
  <c r="F17" i="6"/>
  <c r="G8" i="6" l="1"/>
  <c r="G6" i="6"/>
  <c r="F6" i="6" s="1"/>
  <c r="H6" i="6" s="1"/>
  <c r="G7" i="6"/>
  <c r="G5" i="6"/>
  <c r="F5" i="6" s="1"/>
  <c r="H5" i="6" s="1"/>
  <c r="G9" i="6"/>
  <c r="G15" i="6"/>
  <c r="F15" i="6" s="1"/>
  <c r="G16" i="6"/>
  <c r="F16" i="6" s="1"/>
  <c r="G23" i="6"/>
  <c r="F23" i="6" s="1"/>
  <c r="G22" i="6"/>
  <c r="F22" i="6" s="1"/>
  <c r="G14" i="6"/>
  <c r="F14" i="6" s="1"/>
  <c r="G19" i="6"/>
  <c r="F19" i="6" s="1"/>
  <c r="G18" i="6"/>
  <c r="H18" i="6" s="1"/>
  <c r="G24" i="6"/>
  <c r="F24" i="6" s="1"/>
  <c r="G21" i="6"/>
  <c r="F21" i="6" s="1"/>
  <c r="G25" i="6"/>
  <c r="F25" i="6" s="1"/>
  <c r="F7" i="6"/>
  <c r="H7" i="6" s="1"/>
  <c r="F8" i="6"/>
  <c r="H8" i="6" s="1"/>
  <c r="G26" i="6"/>
  <c r="F26" i="6" s="1"/>
  <c r="G11" i="6"/>
  <c r="F11" i="6" s="1"/>
  <c r="G13" i="6"/>
  <c r="F13" i="6" s="1"/>
  <c r="G10" i="6"/>
  <c r="F10" i="6" s="1"/>
  <c r="G12" i="6"/>
  <c r="F12" i="6" s="1"/>
  <c r="F20" i="6"/>
  <c r="G17" i="6"/>
  <c r="H17" i="6" s="1"/>
  <c r="H24" i="6" l="1"/>
  <c r="H21" i="6"/>
  <c r="H14" i="6"/>
  <c r="H19" i="6"/>
  <c r="H23" i="6"/>
  <c r="H25" i="6"/>
  <c r="H13" i="6"/>
  <c r="H11" i="6"/>
  <c r="H16" i="6"/>
  <c r="H12" i="6"/>
  <c r="H26" i="6"/>
  <c r="H10" i="6"/>
  <c r="H15" i="6"/>
  <c r="H22" i="6"/>
  <c r="H20" i="6"/>
  <c r="G27" i="6" l="1"/>
  <c r="F9" i="6"/>
  <c r="H9" i="6" s="1"/>
  <c r="F27" i="6" l="1"/>
  <c r="H27" i="6" s="1"/>
</calcChain>
</file>

<file path=xl/sharedStrings.xml><?xml version="1.0" encoding="utf-8"?>
<sst xmlns="http://schemas.openxmlformats.org/spreadsheetml/2006/main" count="84" uniqueCount="73">
  <si>
    <t>No:</t>
  </si>
  <si>
    <t>Indicator</t>
  </si>
  <si>
    <t>Index/ Rate</t>
  </si>
  <si>
    <t>Target</t>
  </si>
  <si>
    <t>Points Earned</t>
  </si>
  <si>
    <t>Max Points</t>
  </si>
  <si>
    <t>% Points Earned</t>
  </si>
  <si>
    <t>1a.</t>
  </si>
  <si>
    <t>ELA Performance Index – All Students</t>
  </si>
  <si>
    <t>1b.</t>
  </si>
  <si>
    <t>ELA Performance Index – High Needs Students</t>
  </si>
  <si>
    <t>1c.</t>
  </si>
  <si>
    <t>Math Performance Index – All Students</t>
  </si>
  <si>
    <t>1d.</t>
  </si>
  <si>
    <t>Math Performance Index – High Needs Students</t>
  </si>
  <si>
    <t>1e.</t>
  </si>
  <si>
    <t>Science Performance Index – All Students</t>
  </si>
  <si>
    <t>1f.</t>
  </si>
  <si>
    <t>Science Performance Index – High Needs Students</t>
  </si>
  <si>
    <t>2a.</t>
  </si>
  <si>
    <t>ELA Avg. Percentage of Growth Target Achieved – All Students</t>
  </si>
  <si>
    <t>2b.</t>
  </si>
  <si>
    <t>ELA Avg. Percentage of Growth Target Achieved – High Needs Students</t>
  </si>
  <si>
    <t>2c.</t>
  </si>
  <si>
    <t>Math Avg. Percentage of Growth Target Achieved – All Students</t>
  </si>
  <si>
    <t>2d.</t>
  </si>
  <si>
    <t>Math Avg. Percentage of Growth Target Achieved – High Needs Students</t>
  </si>
  <si>
    <t>4a.</t>
  </si>
  <si>
    <t>Chronic Absenteeism – All Students</t>
  </si>
  <si>
    <t>&lt;=5%</t>
  </si>
  <si>
    <t>4b.</t>
  </si>
  <si>
    <t>Chronic Absenteeism – High Needs Students</t>
  </si>
  <si>
    <t>On-track to High School Graduation</t>
  </si>
  <si>
    <t>4-year Graduation All Students</t>
  </si>
  <si>
    <t>6-year Graduation - High Needs Students</t>
  </si>
  <si>
    <t>Postsecondary Entrance</t>
  </si>
  <si>
    <t>Arts Access</t>
  </si>
  <si>
    <t>–At least 90%</t>
  </si>
  <si>
    <t>–At least 70% but less than 90%</t>
  </si>
  <si>
    <t xml:space="preserve">–At least 50% but less than 70% </t>
  </si>
  <si>
    <t>–Less than 50%</t>
  </si>
  <si>
    <t>2e.</t>
  </si>
  <si>
    <t>2f.</t>
  </si>
  <si>
    <t xml:space="preserve">Growth toward English Language Proficiency--Literacy </t>
  </si>
  <si>
    <t>Growth toward English Language Proficiency--Oral</t>
  </si>
  <si>
    <t>Enter the Fitness multiplier to be applied</t>
  </si>
  <si>
    <t>Physical Fitness Multiplier Based on Estimated Participation Rate</t>
  </si>
  <si>
    <t>Multiplier</t>
  </si>
  <si>
    <t>PK</t>
  </si>
  <si>
    <t>K</t>
  </si>
  <si>
    <t>Select Grade Range for District or School</t>
  </si>
  <si>
    <t>Min</t>
  </si>
  <si>
    <t>Max</t>
  </si>
  <si>
    <t>Grade 1</t>
  </si>
  <si>
    <t>Grade 2</t>
  </si>
  <si>
    <t>Grade 3</t>
  </si>
  <si>
    <t>Grade 4</t>
  </si>
  <si>
    <t>Grade 5</t>
  </si>
  <si>
    <t>Grade 6</t>
  </si>
  <si>
    <t>Grade 7</t>
  </si>
  <si>
    <t>Grade 8</t>
  </si>
  <si>
    <t>Grade 11</t>
  </si>
  <si>
    <t>Grade 12</t>
  </si>
  <si>
    <t>Grade 9</t>
  </si>
  <si>
    <t>Grade 10</t>
  </si>
  <si>
    <t>Accountability Index</t>
  </si>
  <si>
    <t>Grade Name</t>
  </si>
  <si>
    <t>Grade Code</t>
  </si>
  <si>
    <t xml:space="preserve">Physical Fitness </t>
  </si>
  <si>
    <t>(remember to apply Fitness participation rate multiplier)</t>
  </si>
  <si>
    <t>Accountability Estimator for 2022-23</t>
  </si>
  <si>
    <t>Postsecondary Preparation</t>
  </si>
  <si>
    <t>Postsecondary Readiness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</si>
</sst>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sz val="11"/>
      <color theme="0"/>
      <name val="Calibri"/>
      <family val="2"/>
      <scheme val="minor"/>
    </font>
    <font>
      <sz val="11"/>
      <name val="Calibri"/>
      <family val="2"/>
      <scheme val="minor"/>
    </font>
    <font>
      <b/>
      <sz val="18"/>
      <color theme="1"/>
      <name val="Calibri"/>
      <family val="2"/>
      <scheme val="minor"/>
    </font>
    <font>
      <sz val="12"/>
      <color theme="1"/>
      <name val="Calibri"/>
      <family val="2"/>
      <scheme val="minor"/>
    </font>
    <font>
      <b/>
      <i/>
      <sz val="16"/>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indexed="64"/>
      </patternFill>
    </fill>
    <fill>
      <patternFill patternType="solid">
        <fgColor theme="0"/>
        <bgColor theme="0" tint="-0.14999847407452621"/>
      </patternFill>
    </fill>
    <fill>
      <patternFill patternType="solid">
        <fgColor theme="7" tint="0.39997558519241921"/>
        <bgColor indexed="64"/>
      </patternFill>
    </fill>
    <fill>
      <patternFill patternType="solid">
        <fgColor theme="7" tint="0.39997558519241921"/>
        <bgColor theme="0" tint="-0.14999847407452621"/>
      </patternFill>
    </fill>
  </fills>
  <borders count="17">
    <border>
      <left/>
      <right/>
      <top/>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thin">
        <color theme="1"/>
      </left>
      <right/>
      <top style="thin">
        <color theme="1"/>
      </top>
      <bottom/>
      <diagonal/>
    </border>
    <border>
      <left/>
      <right/>
      <top style="thin">
        <color theme="1"/>
      </top>
      <bottom/>
      <diagonal/>
    </border>
    <border>
      <left style="medium">
        <color indexed="64"/>
      </left>
      <right/>
      <top style="thin">
        <color theme="1"/>
      </top>
      <bottom/>
      <diagonal/>
    </border>
    <border>
      <left/>
      <right style="medium">
        <color indexed="64"/>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1"/>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0" fillId="3" borderId="3" xfId="0" applyFill="1" applyBorder="1" applyAlignment="1">
      <alignment horizontal="center" vertical="center"/>
    </xf>
    <xf numFmtId="0" fontId="0" fillId="0" borderId="3" xfId="0" applyBorder="1" applyAlignment="1">
      <alignment horizontal="center" vertical="center"/>
    </xf>
    <xf numFmtId="0" fontId="7" fillId="0" borderId="0" xfId="0" applyFont="1"/>
    <xf numFmtId="0" fontId="0" fillId="0" borderId="0" xfId="0" applyAlignment="1">
      <alignment horizontal="center"/>
    </xf>
    <xf numFmtId="0" fontId="5" fillId="0" borderId="0" xfId="0" applyFont="1"/>
    <xf numFmtId="0" fontId="4" fillId="0" borderId="0" xfId="0" applyFont="1" applyAlignment="1">
      <alignment horizontal="left" vertical="center"/>
    </xf>
    <xf numFmtId="0" fontId="3" fillId="0" borderId="0" xfId="0" applyFont="1" applyAlignment="1">
      <alignment horizontal="right"/>
    </xf>
    <xf numFmtId="0" fontId="4" fillId="0" borderId="1" xfId="0" applyFont="1" applyBorder="1"/>
    <xf numFmtId="0" fontId="4" fillId="0" borderId="2" xfId="0" applyFont="1" applyBorder="1"/>
    <xf numFmtId="0" fontId="5" fillId="0" borderId="0" xfId="0" applyFont="1" applyAlignment="1">
      <alignment horizontal="righ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3" borderId="4" xfId="0" applyFill="1" applyBorder="1" applyAlignment="1">
      <alignment vertical="center"/>
    </xf>
    <xf numFmtId="0" fontId="6" fillId="0" borderId="0" xfId="0" applyFont="1"/>
    <xf numFmtId="0" fontId="0" fillId="3" borderId="7" xfId="0" applyFill="1" applyBorder="1" applyAlignment="1">
      <alignment horizontal="center" vertical="center"/>
    </xf>
    <xf numFmtId="0" fontId="3" fillId="0" borderId="9" xfId="0" applyFont="1" applyBorder="1"/>
    <xf numFmtId="0" fontId="0" fillId="0" borderId="9" xfId="0" applyBorder="1"/>
    <xf numFmtId="0" fontId="0" fillId="3" borderId="4" xfId="0" applyFill="1" applyBorder="1" applyAlignment="1">
      <alignment horizontal="center" vertical="center"/>
    </xf>
    <xf numFmtId="0" fontId="0" fillId="4" borderId="0" xfId="0" applyFill="1"/>
    <xf numFmtId="164" fontId="0" fillId="3" borderId="4" xfId="0" applyNumberFormat="1" applyFill="1" applyBorder="1" applyAlignment="1">
      <alignment horizontal="center" vertical="center"/>
    </xf>
    <xf numFmtId="165" fontId="0" fillId="3" borderId="6" xfId="1" applyNumberFormat="1" applyFont="1" applyFill="1" applyBorder="1" applyAlignment="1" applyProtection="1">
      <alignment horizontal="center" vertical="center"/>
    </xf>
    <xf numFmtId="0" fontId="0" fillId="5" borderId="4" xfId="0" applyFill="1" applyBorder="1" applyAlignment="1">
      <alignment horizontal="center" vertical="center"/>
    </xf>
    <xf numFmtId="164" fontId="0" fillId="6" borderId="4" xfId="0" applyNumberFormat="1" applyFill="1" applyBorder="1" applyAlignment="1">
      <alignment horizontal="center" vertical="center"/>
    </xf>
    <xf numFmtId="0" fontId="0" fillId="6" borderId="4" xfId="0" applyFill="1" applyBorder="1" applyAlignment="1">
      <alignment horizontal="center" vertical="center"/>
    </xf>
    <xf numFmtId="165" fontId="0" fillId="6" borderId="6" xfId="1" applyNumberFormat="1" applyFont="1" applyFill="1" applyBorder="1" applyAlignment="1" applyProtection="1">
      <alignment horizontal="center" vertical="center"/>
    </xf>
    <xf numFmtId="9" fontId="0" fillId="3" borderId="4" xfId="1" applyFont="1" applyFill="1" applyBorder="1" applyAlignment="1" applyProtection="1">
      <alignment horizontal="center" vertical="center"/>
    </xf>
    <xf numFmtId="9" fontId="0" fillId="5" borderId="4" xfId="1" applyFont="1" applyFill="1" applyBorder="1" applyAlignment="1" applyProtection="1">
      <alignment horizontal="center" vertical="center"/>
    </xf>
    <xf numFmtId="0" fontId="3" fillId="3" borderId="15" xfId="0" applyFont="1" applyFill="1" applyBorder="1" applyAlignment="1">
      <alignment horizontal="center" vertical="center"/>
    </xf>
    <xf numFmtId="0" fontId="0" fillId="7" borderId="13" xfId="0" applyFill="1" applyBorder="1" applyAlignment="1" applyProtection="1">
      <alignment horizontal="center"/>
      <protection locked="0"/>
    </xf>
    <xf numFmtId="0" fontId="0" fillId="7" borderId="14" xfId="0" applyFill="1" applyBorder="1" applyAlignment="1" applyProtection="1">
      <alignment horizontal="center"/>
      <protection locked="0"/>
    </xf>
    <xf numFmtId="164" fontId="0" fillId="7" borderId="5" xfId="0" applyNumberFormat="1" applyFill="1" applyBorder="1" applyAlignment="1" applyProtection="1">
      <alignment horizontal="center" vertical="center"/>
      <protection locked="0"/>
    </xf>
    <xf numFmtId="165" fontId="0" fillId="7" borderId="5" xfId="1" applyNumberFormat="1" applyFont="1" applyFill="1" applyBorder="1" applyAlignment="1" applyProtection="1">
      <alignment horizontal="center" vertical="center"/>
      <protection locked="0"/>
    </xf>
    <xf numFmtId="165" fontId="0" fillId="8" borderId="5" xfId="1" applyNumberFormat="1" applyFont="1" applyFill="1" applyBorder="1" applyAlignment="1" applyProtection="1">
      <alignment horizontal="center" vertical="center"/>
      <protection locked="0"/>
    </xf>
    <xf numFmtId="165" fontId="0" fillId="7" borderId="12" xfId="1" applyNumberFormat="1" applyFont="1" applyFill="1" applyBorder="1" applyAlignment="1" applyProtection="1">
      <alignment horizontal="center" vertical="center"/>
      <protection locked="0"/>
    </xf>
    <xf numFmtId="165" fontId="0" fillId="3" borderId="6" xfId="1" applyNumberFormat="1" applyFont="1" applyFill="1" applyBorder="1" applyAlignment="1">
      <alignment horizontal="center" vertical="center"/>
    </xf>
    <xf numFmtId="165" fontId="0" fillId="5" borderId="6" xfId="1" applyNumberFormat="1" applyFont="1" applyFill="1" applyBorder="1" applyAlignment="1">
      <alignment horizontal="center" vertical="center"/>
    </xf>
    <xf numFmtId="9" fontId="0" fillId="4" borderId="4" xfId="1" applyFont="1" applyFill="1" applyBorder="1" applyAlignment="1">
      <alignment horizontal="center" vertical="center"/>
    </xf>
    <xf numFmtId="165" fontId="0" fillId="4" borderId="6" xfId="1" applyNumberFormat="1" applyFont="1" applyFill="1" applyBorder="1" applyAlignment="1">
      <alignment horizontal="center" vertical="center"/>
    </xf>
    <xf numFmtId="9" fontId="0" fillId="5" borderId="4" xfId="1" applyFont="1" applyFill="1" applyBorder="1" applyAlignment="1">
      <alignment horizontal="center" vertical="center"/>
    </xf>
    <xf numFmtId="0" fontId="0" fillId="0" borderId="9" xfId="0" applyBorder="1" applyAlignment="1">
      <alignment horizontal="center"/>
    </xf>
    <xf numFmtId="0" fontId="3" fillId="3" borderId="16" xfId="0" applyFont="1" applyFill="1" applyBorder="1" applyAlignment="1">
      <alignment horizontal="center" vertical="center"/>
    </xf>
    <xf numFmtId="164" fontId="3" fillId="3" borderId="16" xfId="0" applyNumberFormat="1" applyFont="1" applyFill="1" applyBorder="1" applyAlignment="1">
      <alignment horizontal="center" vertical="center"/>
    </xf>
    <xf numFmtId="0" fontId="9" fillId="0" borderId="0" xfId="0" applyFont="1"/>
    <xf numFmtId="164" fontId="0" fillId="8" borderId="5" xfId="0" applyNumberFormat="1" applyFill="1" applyBorder="1" applyAlignment="1" applyProtection="1">
      <alignment horizontal="center" vertical="center"/>
      <protection locked="0"/>
    </xf>
    <xf numFmtId="0" fontId="0" fillId="7" borderId="10" xfId="0" applyFill="1" applyBorder="1" applyAlignment="1" applyProtection="1">
      <alignment horizontal="center"/>
      <protection locked="0"/>
    </xf>
    <xf numFmtId="0" fontId="8" fillId="0" borderId="11" xfId="0" applyFont="1" applyBorder="1"/>
    <xf numFmtId="165" fontId="10" fillId="3" borderId="10" xfId="1" applyNumberFormat="1" applyFont="1" applyFill="1" applyBorder="1" applyAlignment="1" applyProtection="1">
      <alignment horizontal="center" vertical="center"/>
    </xf>
    <xf numFmtId="0" fontId="8" fillId="0" borderId="0" xfId="0" applyFont="1" applyAlignment="1">
      <alignment vertical="top" wrapText="1"/>
    </xf>
    <xf numFmtId="0" fontId="5" fillId="0" borderId="0" xfId="0" applyFont="1" applyAlignment="1">
      <alignment horizontal="center"/>
    </xf>
    <xf numFmtId="0" fontId="0" fillId="0" borderId="8" xfId="0" applyBorder="1" applyAlignment="1">
      <alignment vertical="center"/>
    </xf>
    <xf numFmtId="0" fontId="0" fillId="3" borderId="8" xfId="0" applyFill="1" applyBorder="1" applyAlignment="1">
      <alignment horizontal="left" vertical="center"/>
    </xf>
    <xf numFmtId="0" fontId="0" fillId="0" borderId="8" xfId="0" applyBorder="1" applyAlignment="1">
      <alignment horizontal="left" vertical="center"/>
    </xf>
    <xf numFmtId="0" fontId="0" fillId="3" borderId="8" xfId="0" applyFill="1" applyBorder="1" applyAlignment="1">
      <alignment vertical="center"/>
    </xf>
    <xf numFmtId="0" fontId="0" fillId="4" borderId="8" xfId="0" applyFill="1" applyBorder="1" applyAlignment="1">
      <alignment vertical="center"/>
    </xf>
    <xf numFmtId="0" fontId="3" fillId="3" borderId="8" xfId="0" applyFont="1" applyFill="1" applyBorder="1" applyAlignment="1">
      <alignment vertical="center"/>
    </xf>
  </cellXfs>
  <cellStyles count="2">
    <cellStyle name="Normal" xfId="0" builtinId="0"/>
    <cellStyle name="Percent" xfId="1" builtinId="5"/>
  </cellStyles>
  <dxfs count="14">
    <dxf>
      <fill>
        <patternFill>
          <bgColor theme="1" tint="4.9989318521683403E-2"/>
        </patternFill>
      </fill>
    </dxf>
    <dxf>
      <fill>
        <patternFill>
          <bgColor theme="1" tint="4.9989318521683403E-2"/>
        </patternFill>
      </fill>
    </dxf>
    <dxf>
      <fill>
        <patternFill>
          <bgColor theme="1" tint="4.9989318521683403E-2"/>
        </patternFill>
      </fill>
    </dxf>
    <dxf>
      <font>
        <b/>
        <i/>
        <color rgb="FFFF0000"/>
      </font>
    </dxf>
    <dxf>
      <fill>
        <patternFill>
          <bgColor theme="1" tint="4.9989318521683403E-2"/>
        </patternFill>
      </fill>
    </dxf>
    <dxf>
      <fill>
        <patternFill>
          <bgColor theme="1" tint="4.9989318521683403E-2"/>
        </patternFill>
      </fill>
    </dxf>
    <dxf>
      <fill>
        <patternFill>
          <bgColor theme="1" tint="4.9989318521683403E-2"/>
        </patternFill>
      </fill>
    </dxf>
    <dxf>
      <font>
        <color auto="1"/>
      </font>
      <fill>
        <patternFill>
          <bgColor rgb="FFF7B771"/>
        </patternFill>
      </fill>
    </dxf>
    <dxf>
      <fill>
        <patternFill>
          <bgColor rgb="FFC2EEFE"/>
        </patternFill>
      </fill>
    </dxf>
    <dxf>
      <font>
        <color auto="1"/>
      </font>
      <fill>
        <patternFill>
          <bgColor rgb="FF66A5E3"/>
        </patternFill>
      </fill>
    </dxf>
    <dxf>
      <fill>
        <patternFill>
          <bgColor theme="1" tint="4.9989318521683403E-2"/>
        </patternFill>
      </fill>
    </dxf>
    <dxf>
      <fill>
        <patternFill>
          <bgColor theme="1" tint="4.9989318521683403E-2"/>
        </patternFill>
      </fill>
    </dxf>
    <dxf>
      <font>
        <b/>
        <i/>
        <color rgb="FFFF0000"/>
      </font>
    </dxf>
    <dxf>
      <fill>
        <patternFill>
          <bgColor rgb="FFFF0000"/>
        </patternFill>
      </fill>
    </dxf>
  </dxfs>
  <tableStyles count="0" defaultTableStyle="TableStyleMedium2" defaultPivotStyle="PivotStyleLight16"/>
  <colors>
    <mruColors>
      <color rgb="FF66A5E3"/>
      <color rgb="FFC2EEFE"/>
      <color rgb="FFF7B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xdr:rowOff>
    </xdr:from>
    <xdr:to>
      <xdr:col>13</xdr:col>
      <xdr:colOff>0</xdr:colOff>
      <xdr:row>39</xdr:row>
      <xdr:rowOff>0</xdr:rowOff>
    </xdr:to>
    <xdr:sp macro="" textlink="">
      <xdr:nvSpPr>
        <xdr:cNvPr id="2" name="TextBox 1">
          <a:extLst>
            <a:ext uri="{FF2B5EF4-FFF2-40B4-BE49-F238E27FC236}">
              <a16:creationId xmlns:a16="http://schemas.microsoft.com/office/drawing/2014/main" id="{A9E0F006-23FA-443E-B0B5-F28282D22A7A}"/>
            </a:ext>
          </a:extLst>
        </xdr:cNvPr>
        <xdr:cNvSpPr txBox="1"/>
      </xdr:nvSpPr>
      <xdr:spPr>
        <a:xfrm>
          <a:off x="19050" y="9525"/>
          <a:ext cx="7905750" cy="7419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ACCOUNTABILITY CALCULATOR TOOL</a:t>
          </a:r>
        </a:p>
        <a:p>
          <a:endParaRPr lang="en-US" sz="1100"/>
        </a:p>
        <a:p>
          <a:r>
            <a:rPr lang="en-US" sz="1100"/>
            <a:t>The 2022-23 worksheet allows users to explore how changes in performance for each accountability indicator affects points earned and collectively alters a school or district's Accountability Index. </a:t>
          </a:r>
        </a:p>
        <a:p>
          <a:endParaRPr lang="en-US" sz="1100"/>
        </a:p>
        <a:p>
          <a:r>
            <a:rPr lang="en-US" sz="1100"/>
            <a:t>Helpful Hints:</a:t>
          </a:r>
        </a:p>
        <a:p>
          <a:pPr lvl="1"/>
          <a:r>
            <a:rPr lang="en-US" sz="1100"/>
            <a:t>1.</a:t>
          </a:r>
          <a:r>
            <a:rPr lang="en-US" sz="1100" baseline="0"/>
            <a:t> Enter the grade range of the school or district at the top of the chart before any other information.  The indicators used in the accountability index calculation are dependent on the grades served in your school/district, so the calculator will not complete any calculations without this information.  </a:t>
          </a:r>
        </a:p>
        <a:p>
          <a:pPr lvl="1"/>
          <a:endParaRPr lang="en-US" sz="1100" baseline="0"/>
        </a:p>
        <a:p>
          <a:pPr lvl="1"/>
          <a:r>
            <a:rPr lang="en-US" sz="1100" baseline="0"/>
            <a:t>2. Only cells colored in </a:t>
          </a:r>
          <a:r>
            <a:rPr lang="en-US" sz="1100" b="1" i="0" u="sng" baseline="0">
              <a:solidFill>
                <a:schemeClr val="accent4"/>
              </a:solidFill>
            </a:rPr>
            <a:t>yellow</a:t>
          </a:r>
          <a:r>
            <a:rPr lang="en-US" sz="1100" b="0" i="0" u="none" baseline="0">
              <a:solidFill>
                <a:schemeClr val="accent4"/>
              </a:solidFill>
            </a:rPr>
            <a:t> </a:t>
          </a:r>
          <a:r>
            <a:rPr kumimoji="0" lang="en-US" sz="1100" b="0" i="0" u="none" strike="noStrike" kern="0" cap="none" spc="0" normalizeH="0" baseline="0" noProof="0">
              <a:ln>
                <a:noFill/>
              </a:ln>
              <a:solidFill>
                <a:sysClr val="windowText" lastClr="000000"/>
              </a:solidFill>
              <a:effectLst/>
              <a:uLnTx/>
              <a:uFillTx/>
              <a:latin typeface="+mn-lt"/>
              <a:ea typeface="Cambria Math" panose="02040503050406030204" pitchFamily="18" charset="0"/>
              <a:cs typeface="+mn-cs"/>
            </a:rPr>
            <a:t>can be edited, as the other cells have built-in formulas that appropriately account for the weighting for each indicator, as well as a variety of calculation rules specific to the accountability system.  </a:t>
          </a:r>
          <a:r>
            <a:rPr lang="en-US" sz="1100" baseline="0">
              <a:solidFill>
                <a:schemeClr val="dk1"/>
              </a:solidFill>
              <a:effectLst/>
              <a:latin typeface="+mn-lt"/>
              <a:ea typeface="+mn-ea"/>
              <a:cs typeface="+mn-cs"/>
            </a:rPr>
            <a:t>Indicators that do not apply to the grade range you entered will be automatically removed from the available cells to edit.</a:t>
          </a:r>
          <a:endParaRPr kumimoji="0" lang="en-US" sz="1100" b="0" i="0" u="none" strike="noStrike" kern="0" cap="none" spc="0" normalizeH="0" baseline="0" noProof="0">
            <a:ln>
              <a:noFill/>
            </a:ln>
            <a:solidFill>
              <a:sysClr val="windowText" lastClr="000000"/>
            </a:solidFill>
            <a:effectLst/>
            <a:uLnTx/>
            <a:uFillTx/>
            <a:latin typeface="+mn-lt"/>
            <a:ea typeface="Cambria Math" panose="02040503050406030204" pitchFamily="18" charset="0"/>
            <a:cs typeface="+mn-cs"/>
          </a:endParaRPr>
        </a:p>
        <a:p>
          <a:pPr lvl="1"/>
          <a:endParaRPr kumimoji="0" lang="en-US" sz="1100" b="0" i="0" u="none" strike="noStrike" kern="0" cap="none" spc="0" normalizeH="0" baseline="0" noProof="0">
            <a:ln>
              <a:noFill/>
            </a:ln>
            <a:solidFill>
              <a:sysClr val="windowText" lastClr="000000"/>
            </a:solidFill>
            <a:effectLst/>
            <a:uLnTx/>
            <a:uFillTx/>
            <a:latin typeface="+mn-lt"/>
            <a:ea typeface="Cambria Math" panose="02040503050406030204" pitchFamily="18" charset="0"/>
            <a:cs typeface="+mn-cs"/>
          </a:endParaRPr>
        </a:p>
        <a:p>
          <a:pPr lvl="1"/>
          <a:r>
            <a:rPr kumimoji="0" lang="en-US" sz="1100" b="0" i="0" u="none" strike="noStrike" kern="0" cap="none" spc="0" normalizeH="0" baseline="0" noProof="0">
              <a:ln>
                <a:noFill/>
              </a:ln>
              <a:solidFill>
                <a:sysClr val="windowText" lastClr="000000"/>
              </a:solidFill>
              <a:effectLst/>
              <a:uLnTx/>
              <a:uFillTx/>
              <a:latin typeface="+mn-lt"/>
              <a:ea typeface="Cambria Math" panose="02040503050406030204" pitchFamily="18" charset="0"/>
              <a:cs typeface="+mn-cs"/>
            </a:rPr>
            <a:t>3. Be sure to enter the physical fitness multiplier based on estimated participation rate.  This can be found below the main accountability index chart.  The Indicator 11 (Physical Fitness Rate) cell will be colored </a:t>
          </a:r>
          <a:r>
            <a:rPr kumimoji="0" lang="en-US" sz="1100" b="1" i="1" u="sng" strike="noStrike" kern="0" cap="none" spc="0" normalizeH="0" baseline="0" noProof="0">
              <a:ln>
                <a:noFill/>
              </a:ln>
              <a:solidFill>
                <a:srgbClr val="FF0000"/>
              </a:solidFill>
              <a:effectLst/>
              <a:uLnTx/>
              <a:uFillTx/>
              <a:latin typeface="+mn-lt"/>
              <a:ea typeface="Cambria Math" panose="02040503050406030204" pitchFamily="18" charset="0"/>
              <a:cs typeface="+mn-cs"/>
            </a:rPr>
            <a:t>red</a:t>
          </a:r>
          <a:r>
            <a:rPr lang="en-US" sz="1100" b="0" i="0" baseline="0">
              <a:solidFill>
                <a:schemeClr val="dk1"/>
              </a:solidFill>
              <a:effectLst/>
              <a:latin typeface="+mn-lt"/>
              <a:ea typeface="+mn-ea"/>
              <a:cs typeface="+mn-cs"/>
            </a:rPr>
            <a:t> until the multiplier has been entered.</a:t>
          </a:r>
        </a:p>
        <a:p>
          <a:pPr lvl="1"/>
          <a:endParaRPr kumimoji="0" lang="en-US" sz="1100" b="0" i="0" u="none" strike="noStrike" kern="0" cap="none" spc="0" normalizeH="0" baseline="0" noProof="0">
            <a:ln>
              <a:noFill/>
            </a:ln>
            <a:solidFill>
              <a:schemeClr val="dk1"/>
            </a:solidFill>
            <a:effectLst/>
            <a:uLnTx/>
            <a:uFillTx/>
            <a:latin typeface="+mn-lt"/>
            <a:ea typeface="+mn-ea"/>
            <a:cs typeface="+mn-cs"/>
          </a:endParaRPr>
        </a:p>
        <a:p>
          <a:pPr lvl="1"/>
          <a:r>
            <a:rPr kumimoji="0" lang="en-US" sz="1100" b="0" i="0" u="none" strike="noStrike" kern="0" cap="none" spc="0" normalizeH="0" baseline="0" noProof="0">
              <a:ln>
                <a:noFill/>
              </a:ln>
              <a:solidFill>
                <a:schemeClr val="dk1"/>
              </a:solidFill>
              <a:effectLst/>
              <a:uLnTx/>
              <a:uFillTx/>
              <a:latin typeface="+mn-lt"/>
              <a:ea typeface="+mn-ea"/>
              <a:cs typeface="+mn-cs"/>
            </a:rPr>
            <a:t>4. The percentage of points earned column (the right-most column) has been shaded to reflect individual indicator performance.  Indicators in which the percentage of points earned was below 70% have been shaded </a:t>
          </a:r>
          <a:r>
            <a:rPr kumimoji="0" lang="en-US" sz="1100" b="1" i="0" u="sng" strike="noStrike" kern="0" cap="none" spc="0" normalizeH="0" baseline="0" noProof="0">
              <a:ln>
                <a:noFill/>
              </a:ln>
              <a:solidFill>
                <a:schemeClr val="accent2"/>
              </a:solidFill>
              <a:effectLst/>
              <a:uLnTx/>
              <a:uFillTx/>
              <a:latin typeface="+mn-lt"/>
              <a:ea typeface="+mn-ea"/>
              <a:cs typeface="+mn-cs"/>
            </a:rPr>
            <a:t>orange</a:t>
          </a:r>
          <a:r>
            <a:rPr kumimoji="0" lang="en-US" sz="1100" b="0" i="0" u="none" strike="noStrike" kern="0" cap="none" spc="0" normalizeH="0" baseline="0" noProof="0">
              <a:ln>
                <a:noFill/>
              </a:ln>
              <a:solidFill>
                <a:schemeClr val="dk1"/>
              </a:solidFill>
              <a:effectLst/>
              <a:uLnTx/>
              <a:uFillTx/>
              <a:latin typeface="+mn-lt"/>
              <a:ea typeface="+mn-ea"/>
              <a:cs typeface="+mn-cs"/>
            </a:rPr>
            <a:t>; indicators with a percentage of points earned that were at least 70% and up to but not including 85% have been shaded </a:t>
          </a:r>
          <a:r>
            <a:rPr kumimoji="0" lang="en-US" sz="1100" b="1" i="0" u="sng" strike="noStrike" kern="0" cap="none" spc="0" normalizeH="0" baseline="0" noProof="0">
              <a:ln>
                <a:noFill/>
              </a:ln>
              <a:solidFill>
                <a:schemeClr val="accent1">
                  <a:lumMod val="60000"/>
                  <a:lumOff val="40000"/>
                </a:schemeClr>
              </a:solidFill>
              <a:effectLst/>
              <a:uLnTx/>
              <a:uFillTx/>
              <a:latin typeface="+mn-lt"/>
              <a:ea typeface="+mn-ea"/>
              <a:cs typeface="+mn-cs"/>
            </a:rPr>
            <a:t>light blue</a:t>
          </a:r>
          <a:r>
            <a:rPr kumimoji="0" lang="en-US" sz="1100" b="0" i="0" u="none" strike="noStrike" kern="0" cap="none" spc="0" normalizeH="0" baseline="0" noProof="0">
              <a:ln>
                <a:noFill/>
              </a:ln>
              <a:solidFill>
                <a:schemeClr val="dk1"/>
              </a:solidFill>
              <a:effectLst/>
              <a:uLnTx/>
              <a:uFillTx/>
              <a:latin typeface="+mn-lt"/>
              <a:ea typeface="+mn-ea"/>
              <a:cs typeface="+mn-cs"/>
            </a:rPr>
            <a:t>; and indicators with a percentage of points earned of at least  85% have been shaded </a:t>
          </a:r>
          <a:r>
            <a:rPr kumimoji="0" lang="en-US" sz="1100" b="1" i="0" u="sng" strike="noStrike" kern="0" cap="none" spc="0" normalizeH="0" baseline="0" noProof="0">
              <a:ln>
                <a:noFill/>
              </a:ln>
              <a:solidFill>
                <a:schemeClr val="accent1">
                  <a:lumMod val="75000"/>
                </a:schemeClr>
              </a:solidFill>
              <a:effectLst/>
              <a:uLnTx/>
              <a:uFillTx/>
              <a:latin typeface="+mn-lt"/>
              <a:ea typeface="+mn-ea"/>
              <a:cs typeface="+mn-cs"/>
            </a:rPr>
            <a:t>dark blue</a:t>
          </a:r>
          <a:r>
            <a:rPr kumimoji="0" lang="en-US" sz="1100" b="0" i="0" u="none" strike="noStrike" kern="0" cap="none" spc="0" normalizeH="0" baseline="0" noProof="0">
              <a:ln>
                <a:noFill/>
              </a:ln>
              <a:solidFill>
                <a:schemeClr val="dk1"/>
              </a:solidFill>
              <a:effectLst/>
              <a:uLnTx/>
              <a:uFillTx/>
              <a:latin typeface="+mn-lt"/>
              <a:ea typeface="+mn-ea"/>
              <a:cs typeface="+mn-cs"/>
            </a:rPr>
            <a:t>.</a:t>
          </a:r>
          <a:endParaRPr kumimoji="0" lang="en-US" sz="1100" b="0" i="0" u="none" strike="noStrike" kern="0" cap="none" spc="0" normalizeH="0" baseline="0" noProof="0">
            <a:ln>
              <a:noFill/>
            </a:ln>
            <a:solidFill>
              <a:sysClr val="windowText" lastClr="000000"/>
            </a:solidFill>
            <a:effectLst/>
            <a:uLnTx/>
            <a:uFillTx/>
            <a:latin typeface="+mn-lt"/>
            <a:ea typeface="Cambria Math" panose="02040503050406030204" pitchFamily="18" charset="0"/>
            <a:cs typeface="+mn-cs"/>
          </a:endParaRPr>
        </a:p>
        <a:p>
          <a:pPr lvl="1"/>
          <a:endParaRPr lang="en-US" sz="1100"/>
        </a:p>
        <a:p>
          <a:r>
            <a:rPr lang="en-US" sz="1100"/>
            <a:t>Note: The sheet</a:t>
          </a:r>
          <a:r>
            <a:rPr lang="en-US" sz="1100" baseline="0"/>
            <a:t> </a:t>
          </a:r>
          <a:r>
            <a:rPr lang="en-US" sz="1100"/>
            <a:t>has been locked to avoid inadvertent changes to the formulas and calculation rules. If you wish to unprotect the worksheet, please use this password: accountability</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E30F5-A998-459E-B88A-09B02F3D693E}">
  <dimension ref="A1:O36"/>
  <sheetViews>
    <sheetView workbookViewId="0"/>
  </sheetViews>
  <sheetFormatPr defaultRowHeight="14.75" x14ac:dyDescent="0.75"/>
  <sheetData>
    <row r="1" spans="1:15" ht="15" customHeight="1" x14ac:dyDescent="0.75">
      <c r="A1" s="50"/>
      <c r="B1" s="50"/>
      <c r="C1" s="50"/>
      <c r="D1" s="50"/>
      <c r="E1" s="50"/>
      <c r="F1" s="50"/>
      <c r="G1" s="50"/>
      <c r="H1" s="50"/>
      <c r="I1" s="50"/>
      <c r="J1" s="50"/>
      <c r="K1" s="50"/>
      <c r="L1" s="50"/>
      <c r="M1" s="50"/>
      <c r="N1" s="50"/>
      <c r="O1" s="50"/>
    </row>
    <row r="2" spans="1:15" ht="15" customHeight="1" x14ac:dyDescent="0.75">
      <c r="A2" s="50"/>
      <c r="B2" s="50"/>
      <c r="C2" s="50"/>
      <c r="D2" s="50"/>
      <c r="E2" s="50"/>
      <c r="F2" s="50"/>
      <c r="G2" s="50"/>
      <c r="H2" s="50"/>
      <c r="I2" s="50"/>
      <c r="J2" s="50"/>
      <c r="K2" s="50"/>
      <c r="L2" s="50"/>
      <c r="M2" s="50"/>
      <c r="N2" s="50"/>
      <c r="O2" s="50"/>
    </row>
    <row r="3" spans="1:15" ht="15" customHeight="1" x14ac:dyDescent="0.75">
      <c r="A3" s="50"/>
      <c r="B3" s="50"/>
      <c r="C3" s="50"/>
      <c r="D3" s="50"/>
      <c r="E3" s="50"/>
      <c r="F3" s="50"/>
      <c r="G3" s="50"/>
      <c r="H3" s="50"/>
      <c r="I3" s="50"/>
      <c r="J3" s="50"/>
      <c r="K3" s="50"/>
      <c r="L3" s="50"/>
      <c r="M3" s="50"/>
      <c r="N3" s="50"/>
      <c r="O3" s="50"/>
    </row>
    <row r="4" spans="1:15" ht="15" customHeight="1" x14ac:dyDescent="0.75">
      <c r="A4" s="50"/>
      <c r="B4" s="50"/>
      <c r="C4" s="50"/>
      <c r="D4" s="50"/>
      <c r="E4" s="50"/>
      <c r="F4" s="50"/>
      <c r="G4" s="50"/>
      <c r="H4" s="50"/>
      <c r="I4" s="50"/>
      <c r="J4" s="50"/>
      <c r="K4" s="50"/>
      <c r="L4" s="50"/>
      <c r="M4" s="50"/>
      <c r="N4" s="50"/>
      <c r="O4" s="50"/>
    </row>
    <row r="5" spans="1:15" ht="15" customHeight="1" x14ac:dyDescent="0.75">
      <c r="A5" s="50"/>
      <c r="B5" s="50"/>
      <c r="C5" s="50"/>
      <c r="D5" s="50"/>
      <c r="E5" s="50"/>
      <c r="F5" s="50"/>
      <c r="G5" s="50"/>
      <c r="H5" s="50"/>
      <c r="I5" s="50"/>
      <c r="J5" s="50"/>
      <c r="K5" s="50"/>
      <c r="L5" s="50"/>
      <c r="M5" s="50"/>
      <c r="N5" s="50"/>
      <c r="O5" s="50"/>
    </row>
    <row r="6" spans="1:15" ht="15" customHeight="1" x14ac:dyDescent="0.75">
      <c r="A6" s="50"/>
      <c r="B6" s="50"/>
      <c r="C6" s="50"/>
      <c r="D6" s="50"/>
      <c r="E6" s="50"/>
      <c r="F6" s="50"/>
      <c r="G6" s="50"/>
      <c r="H6" s="50"/>
      <c r="I6" s="50"/>
      <c r="J6" s="50"/>
      <c r="K6" s="50"/>
      <c r="L6" s="50"/>
      <c r="M6" s="50"/>
      <c r="N6" s="50"/>
      <c r="O6" s="50"/>
    </row>
    <row r="7" spans="1:15" ht="15" customHeight="1" x14ac:dyDescent="0.75">
      <c r="A7" s="50"/>
      <c r="B7" s="50"/>
      <c r="C7" s="50"/>
      <c r="D7" s="50"/>
      <c r="E7" s="50"/>
      <c r="F7" s="50"/>
      <c r="G7" s="50"/>
      <c r="H7" s="50"/>
      <c r="I7" s="50"/>
      <c r="J7" s="50"/>
      <c r="K7" s="50"/>
      <c r="L7" s="50"/>
      <c r="M7" s="50"/>
      <c r="N7" s="50"/>
      <c r="O7" s="50"/>
    </row>
    <row r="8" spans="1:15" ht="15" customHeight="1" x14ac:dyDescent="0.75">
      <c r="A8" s="50"/>
      <c r="B8" s="50"/>
      <c r="C8" s="50"/>
      <c r="D8" s="50"/>
      <c r="E8" s="50"/>
      <c r="F8" s="50"/>
      <c r="G8" s="50"/>
      <c r="H8" s="50"/>
      <c r="I8" s="50"/>
      <c r="J8" s="50"/>
      <c r="K8" s="50"/>
      <c r="L8" s="50"/>
      <c r="M8" s="50"/>
      <c r="N8" s="50"/>
      <c r="O8" s="50"/>
    </row>
    <row r="9" spans="1:15" ht="15" customHeight="1" x14ac:dyDescent="0.75">
      <c r="A9" s="50"/>
      <c r="B9" s="50"/>
      <c r="C9" s="50"/>
      <c r="D9" s="50"/>
      <c r="E9" s="50"/>
      <c r="F9" s="50"/>
      <c r="G9" s="50"/>
      <c r="H9" s="50"/>
      <c r="I9" s="50"/>
      <c r="J9" s="50"/>
      <c r="K9" s="50"/>
      <c r="L9" s="50"/>
      <c r="M9" s="50"/>
      <c r="N9" s="50"/>
      <c r="O9" s="50"/>
    </row>
    <row r="10" spans="1:15" ht="15" customHeight="1" x14ac:dyDescent="0.75">
      <c r="A10" s="50"/>
      <c r="B10" s="50"/>
      <c r="C10" s="50"/>
      <c r="D10" s="50"/>
      <c r="E10" s="50"/>
      <c r="F10" s="50"/>
      <c r="G10" s="50"/>
      <c r="H10" s="50"/>
      <c r="I10" s="50"/>
      <c r="J10" s="50"/>
      <c r="K10" s="50"/>
      <c r="L10" s="50"/>
      <c r="M10" s="50"/>
      <c r="N10" s="50"/>
      <c r="O10" s="50"/>
    </row>
    <row r="11" spans="1:15" ht="15" customHeight="1" x14ac:dyDescent="0.75">
      <c r="A11" s="50"/>
      <c r="B11" s="50"/>
      <c r="C11" s="50"/>
      <c r="D11" s="50"/>
      <c r="E11" s="50"/>
      <c r="F11" s="50"/>
      <c r="G11" s="50"/>
      <c r="H11" s="50"/>
      <c r="I11" s="50"/>
      <c r="J11" s="50"/>
      <c r="K11" s="50"/>
      <c r="L11" s="50"/>
      <c r="M11" s="50"/>
      <c r="N11" s="50"/>
      <c r="O11" s="50"/>
    </row>
    <row r="12" spans="1:15" ht="15" customHeight="1" x14ac:dyDescent="0.75">
      <c r="A12" s="50"/>
      <c r="B12" s="50"/>
      <c r="C12" s="50"/>
      <c r="D12" s="50"/>
      <c r="E12" s="50"/>
      <c r="F12" s="50"/>
      <c r="G12" s="50"/>
      <c r="H12" s="50"/>
      <c r="I12" s="50"/>
      <c r="J12" s="50"/>
      <c r="K12" s="50"/>
      <c r="L12" s="50"/>
      <c r="M12" s="50"/>
      <c r="N12" s="50"/>
      <c r="O12" s="50"/>
    </row>
    <row r="13" spans="1:15" ht="15" customHeight="1" x14ac:dyDescent="0.75">
      <c r="A13" s="50"/>
      <c r="B13" s="50"/>
      <c r="C13" s="50"/>
      <c r="D13" s="50"/>
      <c r="E13" s="50"/>
      <c r="F13" s="50"/>
      <c r="G13" s="50"/>
      <c r="H13" s="50"/>
      <c r="I13" s="50"/>
      <c r="J13" s="50"/>
      <c r="K13" s="50"/>
      <c r="L13" s="50"/>
      <c r="M13" s="50"/>
      <c r="N13" s="50"/>
      <c r="O13" s="50"/>
    </row>
    <row r="14" spans="1:15" ht="15" customHeight="1" x14ac:dyDescent="0.75">
      <c r="A14" s="50"/>
      <c r="B14" s="50"/>
      <c r="C14" s="50"/>
      <c r="D14" s="50"/>
      <c r="E14" s="50"/>
      <c r="F14" s="50"/>
      <c r="G14" s="50"/>
      <c r="H14" s="50"/>
      <c r="I14" s="50"/>
      <c r="J14" s="50"/>
      <c r="K14" s="50"/>
      <c r="L14" s="50"/>
      <c r="M14" s="50"/>
      <c r="N14" s="50"/>
      <c r="O14" s="50"/>
    </row>
    <row r="15" spans="1:15" ht="15" customHeight="1" x14ac:dyDescent="0.75">
      <c r="A15" s="50"/>
      <c r="B15" s="50"/>
      <c r="C15" s="50"/>
      <c r="D15" s="50"/>
      <c r="E15" s="50"/>
      <c r="F15" s="50"/>
      <c r="G15" s="50"/>
      <c r="H15" s="50"/>
      <c r="I15" s="50"/>
      <c r="J15" s="50"/>
      <c r="K15" s="50"/>
      <c r="L15" s="50"/>
      <c r="M15" s="50"/>
      <c r="N15" s="50"/>
      <c r="O15" s="50"/>
    </row>
    <row r="16" spans="1:15" ht="15" customHeight="1" x14ac:dyDescent="0.75">
      <c r="A16" s="50"/>
      <c r="B16" s="50"/>
      <c r="C16" s="50"/>
      <c r="D16" s="50"/>
      <c r="E16" s="50"/>
      <c r="F16" s="50"/>
      <c r="G16" s="50"/>
      <c r="H16" s="50"/>
      <c r="I16" s="50"/>
      <c r="J16" s="50"/>
      <c r="K16" s="50"/>
      <c r="L16" s="50"/>
      <c r="M16" s="50"/>
      <c r="N16" s="50"/>
      <c r="O16" s="50"/>
    </row>
    <row r="17" spans="1:15" ht="15" customHeight="1" x14ac:dyDescent="0.75">
      <c r="A17" s="50"/>
      <c r="B17" s="50"/>
      <c r="C17" s="50"/>
      <c r="D17" s="50"/>
      <c r="E17" s="50"/>
      <c r="F17" s="50"/>
      <c r="G17" s="50"/>
      <c r="H17" s="50"/>
      <c r="I17" s="50"/>
      <c r="J17" s="50"/>
      <c r="K17" s="50"/>
      <c r="L17" s="50"/>
      <c r="M17" s="50"/>
      <c r="N17" s="50"/>
      <c r="O17" s="50"/>
    </row>
    <row r="18" spans="1:15" ht="15" customHeight="1" x14ac:dyDescent="0.75">
      <c r="A18" s="50"/>
      <c r="B18" s="50"/>
      <c r="C18" s="50"/>
      <c r="D18" s="50"/>
      <c r="E18" s="50"/>
      <c r="F18" s="50"/>
      <c r="G18" s="50"/>
      <c r="H18" s="50"/>
      <c r="I18" s="50"/>
      <c r="J18" s="50"/>
      <c r="K18" s="50"/>
      <c r="L18" s="50"/>
      <c r="M18" s="50"/>
      <c r="N18" s="50"/>
      <c r="O18" s="50"/>
    </row>
    <row r="19" spans="1:15" ht="15" customHeight="1" x14ac:dyDescent="0.75">
      <c r="A19" s="50"/>
      <c r="B19" s="50"/>
      <c r="C19" s="50"/>
      <c r="D19" s="50"/>
      <c r="E19" s="50"/>
      <c r="F19" s="50"/>
      <c r="G19" s="50"/>
      <c r="H19" s="50"/>
      <c r="I19" s="50"/>
      <c r="J19" s="50"/>
      <c r="K19" s="50"/>
      <c r="L19" s="50"/>
      <c r="M19" s="50"/>
      <c r="N19" s="50"/>
      <c r="O19" s="50"/>
    </row>
    <row r="20" spans="1:15" ht="15" customHeight="1" x14ac:dyDescent="0.75">
      <c r="A20" s="50"/>
      <c r="B20" s="50"/>
      <c r="C20" s="50"/>
      <c r="D20" s="50"/>
      <c r="E20" s="50"/>
      <c r="F20" s="50"/>
      <c r="G20" s="50"/>
      <c r="H20" s="50"/>
      <c r="I20" s="50"/>
      <c r="J20" s="50"/>
      <c r="K20" s="50"/>
      <c r="L20" s="50"/>
      <c r="M20" s="50"/>
      <c r="N20" s="50"/>
      <c r="O20" s="50"/>
    </row>
    <row r="21" spans="1:15" ht="15" customHeight="1" x14ac:dyDescent="0.75">
      <c r="A21" s="50"/>
      <c r="B21" s="50"/>
      <c r="C21" s="50"/>
      <c r="D21" s="50"/>
      <c r="E21" s="50"/>
      <c r="F21" s="50"/>
      <c r="G21" s="50"/>
      <c r="H21" s="50"/>
      <c r="I21" s="50"/>
      <c r="J21" s="50"/>
      <c r="K21" s="50"/>
      <c r="L21" s="50"/>
      <c r="M21" s="50"/>
      <c r="N21" s="50"/>
      <c r="O21" s="50"/>
    </row>
    <row r="22" spans="1:15" ht="15" customHeight="1" x14ac:dyDescent="0.75">
      <c r="A22" s="50"/>
      <c r="B22" s="50"/>
      <c r="C22" s="50"/>
      <c r="D22" s="50"/>
      <c r="E22" s="50"/>
      <c r="F22" s="50"/>
      <c r="G22" s="50"/>
      <c r="H22" s="50"/>
      <c r="I22" s="50"/>
      <c r="J22" s="50"/>
      <c r="K22" s="50"/>
      <c r="L22" s="50"/>
      <c r="M22" s="50"/>
      <c r="N22" s="50"/>
      <c r="O22" s="50"/>
    </row>
    <row r="23" spans="1:15" ht="15" customHeight="1" x14ac:dyDescent="0.75">
      <c r="A23" s="50"/>
      <c r="B23" s="50"/>
      <c r="C23" s="50"/>
      <c r="D23" s="50"/>
      <c r="E23" s="50"/>
      <c r="F23" s="50"/>
      <c r="G23" s="50"/>
      <c r="H23" s="50"/>
      <c r="I23" s="50"/>
      <c r="J23" s="50"/>
      <c r="K23" s="50"/>
      <c r="L23" s="50"/>
      <c r="M23" s="50"/>
      <c r="N23" s="50"/>
      <c r="O23" s="50"/>
    </row>
    <row r="24" spans="1:15" ht="15" customHeight="1" x14ac:dyDescent="0.75">
      <c r="A24" s="50"/>
      <c r="B24" s="50"/>
      <c r="C24" s="50"/>
      <c r="D24" s="50"/>
      <c r="E24" s="50"/>
      <c r="F24" s="50"/>
      <c r="G24" s="50"/>
      <c r="H24" s="50"/>
      <c r="I24" s="50"/>
      <c r="J24" s="50"/>
      <c r="K24" s="50"/>
      <c r="L24" s="50"/>
      <c r="M24" s="50"/>
      <c r="N24" s="50"/>
      <c r="O24" s="50"/>
    </row>
    <row r="25" spans="1:15" ht="15" customHeight="1" x14ac:dyDescent="0.75">
      <c r="A25" s="50"/>
      <c r="B25" s="50"/>
      <c r="C25" s="50"/>
      <c r="D25" s="50"/>
      <c r="E25" s="50"/>
      <c r="F25" s="50"/>
      <c r="G25" s="50"/>
      <c r="H25" s="50"/>
      <c r="I25" s="50"/>
      <c r="J25" s="50"/>
      <c r="K25" s="50"/>
      <c r="L25" s="50"/>
      <c r="M25" s="50"/>
      <c r="N25" s="50"/>
      <c r="O25" s="50"/>
    </row>
    <row r="26" spans="1:15" ht="15" customHeight="1" x14ac:dyDescent="0.75">
      <c r="A26" s="50"/>
      <c r="B26" s="50"/>
      <c r="C26" s="50"/>
      <c r="D26" s="50"/>
      <c r="E26" s="50"/>
      <c r="F26" s="50"/>
      <c r="G26" s="50"/>
      <c r="H26" s="50"/>
      <c r="I26" s="50"/>
      <c r="J26" s="50"/>
      <c r="K26" s="50"/>
      <c r="L26" s="50"/>
      <c r="M26" s="50"/>
      <c r="N26" s="50"/>
      <c r="O26" s="50"/>
    </row>
    <row r="27" spans="1:15" ht="15" customHeight="1" x14ac:dyDescent="0.75">
      <c r="A27" s="50"/>
      <c r="B27" s="50"/>
      <c r="C27" s="50"/>
      <c r="D27" s="50"/>
      <c r="E27" s="50"/>
      <c r="F27" s="50"/>
      <c r="G27" s="50"/>
      <c r="H27" s="50"/>
      <c r="I27" s="50"/>
      <c r="J27" s="50"/>
      <c r="K27" s="50"/>
      <c r="L27" s="50"/>
      <c r="M27" s="50"/>
      <c r="N27" s="50"/>
      <c r="O27" s="50"/>
    </row>
    <row r="28" spans="1:15" ht="15" customHeight="1" x14ac:dyDescent="0.75">
      <c r="A28" s="50"/>
      <c r="B28" s="50"/>
      <c r="C28" s="50"/>
      <c r="D28" s="50"/>
      <c r="E28" s="50"/>
      <c r="F28" s="50"/>
      <c r="G28" s="50"/>
      <c r="H28" s="50"/>
      <c r="I28" s="50"/>
      <c r="J28" s="50"/>
      <c r="K28" s="50"/>
      <c r="L28" s="50"/>
      <c r="M28" s="50"/>
      <c r="N28" s="50"/>
      <c r="O28" s="50"/>
    </row>
    <row r="29" spans="1:15" ht="15" customHeight="1" x14ac:dyDescent="0.75">
      <c r="A29" s="50"/>
      <c r="B29" s="50"/>
      <c r="C29" s="50"/>
      <c r="D29" s="50"/>
      <c r="E29" s="50"/>
      <c r="F29" s="50"/>
      <c r="G29" s="50"/>
      <c r="H29" s="50"/>
      <c r="I29" s="50"/>
      <c r="J29" s="50"/>
      <c r="K29" s="50"/>
      <c r="L29" s="50"/>
      <c r="M29" s="50"/>
      <c r="N29" s="50"/>
      <c r="O29" s="50"/>
    </row>
    <row r="30" spans="1:15" ht="15" customHeight="1" x14ac:dyDescent="0.75">
      <c r="A30" s="50"/>
      <c r="B30" s="50"/>
      <c r="C30" s="50"/>
      <c r="D30" s="50"/>
      <c r="E30" s="50"/>
      <c r="F30" s="50"/>
      <c r="G30" s="50"/>
      <c r="H30" s="50"/>
      <c r="I30" s="50"/>
      <c r="J30" s="50"/>
      <c r="K30" s="50"/>
      <c r="L30" s="50"/>
      <c r="M30" s="50"/>
      <c r="N30" s="50"/>
      <c r="O30" s="50"/>
    </row>
    <row r="31" spans="1:15" ht="15" customHeight="1" x14ac:dyDescent="0.75">
      <c r="A31" s="50"/>
      <c r="B31" s="50"/>
      <c r="C31" s="50"/>
      <c r="D31" s="50"/>
      <c r="E31" s="50"/>
      <c r="F31" s="50"/>
      <c r="G31" s="50"/>
      <c r="H31" s="50"/>
      <c r="I31" s="50"/>
      <c r="J31" s="50"/>
      <c r="K31" s="50"/>
      <c r="L31" s="50"/>
      <c r="M31" s="50"/>
      <c r="N31" s="50"/>
      <c r="O31" s="50"/>
    </row>
    <row r="32" spans="1:15" ht="15" customHeight="1" x14ac:dyDescent="0.75">
      <c r="A32" s="50"/>
      <c r="B32" s="50"/>
      <c r="C32" s="50"/>
      <c r="D32" s="50"/>
      <c r="E32" s="50"/>
      <c r="F32" s="50"/>
      <c r="G32" s="50"/>
      <c r="H32" s="50"/>
      <c r="I32" s="50"/>
      <c r="J32" s="50"/>
      <c r="K32" s="50"/>
      <c r="L32" s="50"/>
      <c r="M32" s="50"/>
      <c r="N32" s="50"/>
      <c r="O32" s="50"/>
    </row>
    <row r="33" spans="1:15" ht="15" customHeight="1" x14ac:dyDescent="0.75">
      <c r="A33" s="50"/>
      <c r="B33" s="50"/>
      <c r="C33" s="50"/>
      <c r="D33" s="50"/>
      <c r="E33" s="50"/>
      <c r="F33" s="50"/>
      <c r="G33" s="50"/>
      <c r="H33" s="50"/>
      <c r="I33" s="50"/>
      <c r="J33" s="50"/>
      <c r="K33" s="50"/>
      <c r="L33" s="50"/>
      <c r="M33" s="50"/>
      <c r="N33" s="50"/>
      <c r="O33" s="50"/>
    </row>
    <row r="34" spans="1:15" ht="15" customHeight="1" x14ac:dyDescent="0.75">
      <c r="A34" s="50"/>
      <c r="B34" s="50"/>
      <c r="C34" s="50"/>
      <c r="D34" s="50"/>
      <c r="E34" s="50"/>
      <c r="F34" s="50"/>
      <c r="G34" s="50"/>
      <c r="H34" s="50"/>
      <c r="I34" s="50"/>
      <c r="J34" s="50"/>
      <c r="K34" s="50"/>
      <c r="L34" s="50"/>
      <c r="M34" s="50"/>
      <c r="N34" s="50"/>
      <c r="O34" s="50"/>
    </row>
    <row r="35" spans="1:15" ht="15" customHeight="1" x14ac:dyDescent="0.75">
      <c r="A35" s="50"/>
      <c r="B35" s="50"/>
      <c r="C35" s="50"/>
      <c r="D35" s="50"/>
      <c r="E35" s="50"/>
      <c r="F35" s="50"/>
      <c r="G35" s="50"/>
      <c r="H35" s="50"/>
      <c r="I35" s="50"/>
      <c r="J35" s="50"/>
      <c r="K35" s="50"/>
      <c r="L35" s="50"/>
      <c r="M35" s="50"/>
      <c r="N35" s="50"/>
      <c r="O35" s="50"/>
    </row>
    <row r="36" spans="1:15" ht="15" customHeight="1" x14ac:dyDescent="0.75">
      <c r="A36" s="50"/>
      <c r="B36" s="50"/>
      <c r="C36" s="50"/>
      <c r="D36" s="50"/>
      <c r="E36" s="50"/>
      <c r="F36" s="50"/>
      <c r="G36" s="50"/>
      <c r="H36" s="50"/>
      <c r="I36" s="50"/>
      <c r="J36" s="50"/>
      <c r="K36" s="50"/>
      <c r="L36" s="50"/>
      <c r="M36" s="50"/>
      <c r="N36" s="50"/>
      <c r="O36" s="50"/>
    </row>
  </sheetData>
  <sheetProtection algorithmName="SHA-512" hashValue="Y1k4HS+Qou0drBWKZlMN9KDZke6dms2ViVK64+HHLn0BWlA7iISlfoYyQ2xjyUSZKHEILLzoWa7RfczzaXo0NQ==" saltValue="v6D+podnVeu1ZJeiTR2fZ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4"/>
  <sheetViews>
    <sheetView tabSelected="1" workbookViewId="0">
      <selection activeCell="D5" sqref="D5"/>
    </sheetView>
  </sheetViews>
  <sheetFormatPr defaultColWidth="9" defaultRowHeight="14.75" x14ac:dyDescent="0.75"/>
  <cols>
    <col min="1" max="1" width="6.26953125" customWidth="1"/>
    <col min="2" max="2" width="14.86328125" customWidth="1"/>
    <col min="3" max="3" width="58.1328125" customWidth="1"/>
    <col min="4" max="4" width="10" customWidth="1"/>
    <col min="5" max="8" width="8.7265625" customWidth="1"/>
    <col min="9" max="10" width="9" style="16"/>
    <col min="11" max="11" width="40.26953125" style="16" bestFit="1" customWidth="1"/>
    <col min="12" max="19" width="9" style="16"/>
  </cols>
  <sheetData>
    <row r="1" spans="1:15" ht="23.5" x14ac:dyDescent="1.1000000000000001">
      <c r="C1" s="3" t="s">
        <v>70</v>
      </c>
      <c r="D1" s="45" t="str">
        <f>IF(OR(I3="", J3=""), "Fill in Min/Max Grades", IF(I3&gt;J3, "Max Grade less than Min Grade", ""))</f>
        <v>Fill in Min/Max Grades</v>
      </c>
      <c r="I1" s="5"/>
      <c r="J1" s="5"/>
      <c r="K1" s="5" t="s">
        <v>66</v>
      </c>
      <c r="L1" s="5" t="s">
        <v>67</v>
      </c>
      <c r="M1" s="5"/>
      <c r="N1" s="5"/>
      <c r="O1" s="5"/>
    </row>
    <row r="2" spans="1:15" ht="15.5" thickBot="1" x14ac:dyDescent="0.9">
      <c r="D2" s="4" t="s">
        <v>51</v>
      </c>
      <c r="E2" s="4" t="s">
        <v>52</v>
      </c>
      <c r="I2" s="5">
        <f>IF(I3&gt;J3, 1, 2)</f>
        <v>2</v>
      </c>
      <c r="J2" s="5"/>
      <c r="K2" s="5"/>
      <c r="L2" s="5"/>
      <c r="M2" s="5"/>
      <c r="N2" s="5"/>
      <c r="O2" s="5"/>
    </row>
    <row r="3" spans="1:15" ht="15.75" customHeight="1" x14ac:dyDescent="1">
      <c r="A3" s="6"/>
      <c r="B3" s="6"/>
      <c r="C3" s="7" t="s">
        <v>50</v>
      </c>
      <c r="D3" s="31"/>
      <c r="E3" s="32"/>
      <c r="F3" s="8"/>
      <c r="G3" s="8"/>
      <c r="H3" s="9"/>
      <c r="I3" s="5" t="str">
        <f>IF(ISBLANK(D3), "", VLOOKUP(D3, $K$3:$L$16, 2, FALSE))</f>
        <v/>
      </c>
      <c r="J3" s="5" t="str">
        <f>IF(ISBLANK(E3), "", VLOOKUP(E3, $K$3:$L$16, 2, FALSE))</f>
        <v/>
      </c>
      <c r="K3" s="10" t="s">
        <v>48</v>
      </c>
      <c r="L3" s="5">
        <v>-1</v>
      </c>
      <c r="M3" s="5"/>
      <c r="N3" s="5"/>
      <c r="O3" s="5"/>
    </row>
    <row r="4" spans="1:15" ht="29.5" x14ac:dyDescent="0.75">
      <c r="A4" s="11" t="s">
        <v>0</v>
      </c>
      <c r="B4" s="12"/>
      <c r="C4" s="12" t="s">
        <v>1</v>
      </c>
      <c r="D4" s="13" t="s">
        <v>2</v>
      </c>
      <c r="E4" s="12" t="s">
        <v>3</v>
      </c>
      <c r="F4" s="12" t="s">
        <v>4</v>
      </c>
      <c r="G4" s="12" t="s">
        <v>5</v>
      </c>
      <c r="H4" s="14" t="s">
        <v>6</v>
      </c>
      <c r="I4" s="5"/>
      <c r="J4" s="5"/>
      <c r="K4" s="10" t="s">
        <v>49</v>
      </c>
      <c r="L4" s="5">
        <v>0</v>
      </c>
      <c r="M4" s="5"/>
      <c r="N4" s="5"/>
      <c r="O4" s="5"/>
    </row>
    <row r="5" spans="1:15" x14ac:dyDescent="0.75">
      <c r="A5" s="1" t="s">
        <v>7</v>
      </c>
      <c r="B5" s="53" t="s">
        <v>8</v>
      </c>
      <c r="C5" s="53"/>
      <c r="D5" s="33"/>
      <c r="E5" s="20">
        <v>75</v>
      </c>
      <c r="F5" s="22">
        <f>IF(D5&gt;=E5,G5,(D5/E5)*G5)</f>
        <v>0</v>
      </c>
      <c r="G5" s="20">
        <f>IF(OR(ISBLANK(D5), ISTEXT($I$3), ISTEXT($J$3),$I$2=1),0,IF(AND($I$3&gt;8, $J$3&gt;8), I5*3,IF($J$3&lt;4, I5*2, I5)))</f>
        <v>0</v>
      </c>
      <c r="H5" s="23" t="str">
        <f>IF(G5=0,"",F5/G5)</f>
        <v/>
      </c>
      <c r="I5" s="5">
        <v>50</v>
      </c>
      <c r="J5" s="5"/>
      <c r="K5" s="10" t="s">
        <v>53</v>
      </c>
      <c r="L5" s="5">
        <v>1</v>
      </c>
      <c r="M5" s="5"/>
      <c r="N5" s="5"/>
      <c r="O5" s="5"/>
    </row>
    <row r="6" spans="1:15" x14ac:dyDescent="0.75">
      <c r="A6" s="2" t="s">
        <v>9</v>
      </c>
      <c r="B6" s="54" t="s">
        <v>10</v>
      </c>
      <c r="C6" s="54"/>
      <c r="D6" s="33"/>
      <c r="E6" s="24">
        <v>75</v>
      </c>
      <c r="F6" s="25">
        <f t="shared" ref="F6:F10" si="0">IF(D6&gt;=E6,G6,(D6/E6)*G6)</f>
        <v>0</v>
      </c>
      <c r="G6" s="26">
        <f>IF(OR(ISBLANK(D6), ISTEXT($I$3), ISTEXT($J$3),$I$2=1),0,IF(AND($I$3&gt;8, $J$3&gt;8), I6*3,IF($J$3&lt;4, I6*2, I6)))</f>
        <v>0</v>
      </c>
      <c r="H6" s="27" t="str">
        <f t="shared" ref="H6:H27" si="1">IF(G6=0,"",F6/G6)</f>
        <v/>
      </c>
      <c r="I6" s="5">
        <v>50</v>
      </c>
      <c r="J6" s="5"/>
      <c r="K6" s="10" t="s">
        <v>54</v>
      </c>
      <c r="L6" s="5">
        <v>2</v>
      </c>
      <c r="M6" s="5"/>
      <c r="N6" s="5"/>
      <c r="O6" s="5"/>
    </row>
    <row r="7" spans="1:15" x14ac:dyDescent="0.75">
      <c r="A7" s="1" t="s">
        <v>11</v>
      </c>
      <c r="B7" s="53" t="s">
        <v>12</v>
      </c>
      <c r="C7" s="53"/>
      <c r="D7" s="33"/>
      <c r="E7" s="20">
        <v>75</v>
      </c>
      <c r="F7" s="22">
        <f t="shared" si="0"/>
        <v>0</v>
      </c>
      <c r="G7" s="20">
        <f t="shared" ref="G7:G8" si="2">IF(OR(ISBLANK(D7), ISTEXT($I$3), ISTEXT($J$3),$I$2=1),0,IF(AND($I$3&gt;8, $J$3&gt;8), I7*3,IF($J$3&lt;4, I7*2, I7)))</f>
        <v>0</v>
      </c>
      <c r="H7" s="23" t="str">
        <f t="shared" si="1"/>
        <v/>
      </c>
      <c r="I7" s="5">
        <v>50</v>
      </c>
      <c r="J7" s="5"/>
      <c r="K7" s="10" t="s">
        <v>55</v>
      </c>
      <c r="L7" s="5">
        <v>3</v>
      </c>
      <c r="M7" s="10" t="s">
        <v>55</v>
      </c>
      <c r="N7" s="5"/>
      <c r="O7" s="5"/>
    </row>
    <row r="8" spans="1:15" x14ac:dyDescent="0.75">
      <c r="A8" s="2" t="s">
        <v>13</v>
      </c>
      <c r="B8" s="52" t="s">
        <v>14</v>
      </c>
      <c r="C8" s="52"/>
      <c r="D8" s="33"/>
      <c r="E8" s="24">
        <v>75</v>
      </c>
      <c r="F8" s="25">
        <f t="shared" si="0"/>
        <v>0</v>
      </c>
      <c r="G8" s="26">
        <f t="shared" si="2"/>
        <v>0</v>
      </c>
      <c r="H8" s="27" t="str">
        <f t="shared" si="1"/>
        <v/>
      </c>
      <c r="I8" s="5">
        <v>50</v>
      </c>
      <c r="J8" s="5"/>
      <c r="K8" s="10" t="s">
        <v>56</v>
      </c>
      <c r="L8" s="5">
        <v>4</v>
      </c>
      <c r="M8" s="10" t="s">
        <v>56</v>
      </c>
      <c r="N8" s="5"/>
      <c r="O8" s="5"/>
    </row>
    <row r="9" spans="1:15" x14ac:dyDescent="0.75">
      <c r="A9" s="1" t="s">
        <v>15</v>
      </c>
      <c r="B9" s="55" t="s">
        <v>16</v>
      </c>
      <c r="C9" s="55"/>
      <c r="D9" s="46"/>
      <c r="E9" s="20">
        <v>75</v>
      </c>
      <c r="F9" s="22">
        <f t="shared" si="0"/>
        <v>0</v>
      </c>
      <c r="G9" s="20">
        <f>IF(OR(ISBLANK(D9), ISTEXT($I$3), ISTEXT($J$3),$I$2=1),0,IF(AND($I$3&gt;8, $J$3&gt;8), I9*2,I9))</f>
        <v>0</v>
      </c>
      <c r="H9" s="37" t="str">
        <f t="shared" si="1"/>
        <v/>
      </c>
      <c r="I9" s="5">
        <v>50</v>
      </c>
      <c r="J9" s="5"/>
      <c r="K9" s="10" t="s">
        <v>57</v>
      </c>
      <c r="L9" s="5">
        <v>5</v>
      </c>
      <c r="M9" s="10" t="s">
        <v>57</v>
      </c>
      <c r="N9" s="5"/>
      <c r="O9" s="5"/>
    </row>
    <row r="10" spans="1:15" x14ac:dyDescent="0.75">
      <c r="A10" s="2" t="s">
        <v>17</v>
      </c>
      <c r="B10" s="52" t="s">
        <v>18</v>
      </c>
      <c r="C10" s="52"/>
      <c r="D10" s="33"/>
      <c r="E10" s="24">
        <v>75</v>
      </c>
      <c r="F10" s="25">
        <f t="shared" si="0"/>
        <v>0</v>
      </c>
      <c r="G10" s="26">
        <f>IF(OR(ISBLANK(D10), ISTEXT($I$3), ISTEXT($J$3),$I$2=1),0,IF(AND($I$3&gt;8, $J$3&gt;8), I10*2,I10))</f>
        <v>0</v>
      </c>
      <c r="H10" s="38" t="str">
        <f t="shared" si="1"/>
        <v/>
      </c>
      <c r="I10" s="5">
        <v>50</v>
      </c>
      <c r="J10" s="5"/>
      <c r="K10" s="10" t="s">
        <v>58</v>
      </c>
      <c r="L10" s="5">
        <v>6</v>
      </c>
      <c r="M10" s="10" t="s">
        <v>58</v>
      </c>
      <c r="N10" s="5"/>
      <c r="O10" s="5"/>
    </row>
    <row r="11" spans="1:15" x14ac:dyDescent="0.75">
      <c r="A11" s="1" t="s">
        <v>19</v>
      </c>
      <c r="B11" s="55" t="s">
        <v>20</v>
      </c>
      <c r="C11" s="55"/>
      <c r="D11" s="34"/>
      <c r="E11" s="28">
        <v>1</v>
      </c>
      <c r="F11" s="22">
        <f>IF(D11&gt;=E11,G11,(D11/E11)*G11)</f>
        <v>0</v>
      </c>
      <c r="G11" s="20">
        <f t="shared" ref="G11:G14" si="3">IF(OR($J$3&lt;4,$I$3&gt;8,ISTEXT($I$3),ISTEXT($J$3),ISBLANK(D11),$I$2=1),0,I11)</f>
        <v>0</v>
      </c>
      <c r="H11" s="23" t="str">
        <f t="shared" si="1"/>
        <v/>
      </c>
      <c r="I11" s="5">
        <v>100</v>
      </c>
      <c r="J11" s="5"/>
      <c r="K11" s="10" t="s">
        <v>59</v>
      </c>
      <c r="L11" s="5">
        <v>7</v>
      </c>
      <c r="M11" s="10" t="s">
        <v>59</v>
      </c>
      <c r="N11" s="5"/>
      <c r="O11" s="5"/>
    </row>
    <row r="12" spans="1:15" x14ac:dyDescent="0.75">
      <c r="A12" s="2" t="s">
        <v>21</v>
      </c>
      <c r="B12" s="52" t="s">
        <v>22</v>
      </c>
      <c r="C12" s="52"/>
      <c r="D12" s="34"/>
      <c r="E12" s="29">
        <v>1</v>
      </c>
      <c r="F12" s="25">
        <f t="shared" ref="F12:F16" si="4">IF(D12&gt;=E12,G12,(D12/E12)*G12)</f>
        <v>0</v>
      </c>
      <c r="G12" s="26">
        <f t="shared" si="3"/>
        <v>0</v>
      </c>
      <c r="H12" s="27" t="str">
        <f t="shared" si="1"/>
        <v/>
      </c>
      <c r="I12" s="5">
        <v>100</v>
      </c>
      <c r="J12" s="5"/>
      <c r="K12" s="10" t="s">
        <v>60</v>
      </c>
      <c r="L12" s="5">
        <v>8</v>
      </c>
      <c r="M12" s="10" t="s">
        <v>60</v>
      </c>
      <c r="N12" s="5"/>
      <c r="O12" s="5"/>
    </row>
    <row r="13" spans="1:15" x14ac:dyDescent="0.75">
      <c r="A13" s="1" t="s">
        <v>23</v>
      </c>
      <c r="B13" s="55" t="s">
        <v>24</v>
      </c>
      <c r="C13" s="55"/>
      <c r="D13" s="34"/>
      <c r="E13" s="28">
        <v>1</v>
      </c>
      <c r="F13" s="22">
        <f t="shared" si="4"/>
        <v>0</v>
      </c>
      <c r="G13" s="20">
        <f t="shared" si="3"/>
        <v>0</v>
      </c>
      <c r="H13" s="23" t="str">
        <f t="shared" si="1"/>
        <v/>
      </c>
      <c r="I13" s="5">
        <v>100</v>
      </c>
      <c r="J13" s="5"/>
      <c r="K13" s="10" t="s">
        <v>63</v>
      </c>
      <c r="L13" s="5">
        <v>9</v>
      </c>
      <c r="M13" s="10" t="s">
        <v>63</v>
      </c>
      <c r="N13" s="5"/>
      <c r="O13" s="5"/>
    </row>
    <row r="14" spans="1:15" x14ac:dyDescent="0.75">
      <c r="A14" s="2" t="s">
        <v>25</v>
      </c>
      <c r="B14" s="52" t="s">
        <v>26</v>
      </c>
      <c r="C14" s="52"/>
      <c r="D14" s="34"/>
      <c r="E14" s="29">
        <v>1</v>
      </c>
      <c r="F14" s="25">
        <f t="shared" si="4"/>
        <v>0</v>
      </c>
      <c r="G14" s="26">
        <f t="shared" si="3"/>
        <v>0</v>
      </c>
      <c r="H14" s="27" t="str">
        <f t="shared" si="1"/>
        <v/>
      </c>
      <c r="I14" s="5">
        <v>100</v>
      </c>
      <c r="J14" s="5"/>
      <c r="K14" s="10" t="s">
        <v>64</v>
      </c>
      <c r="L14" s="5">
        <v>10</v>
      </c>
      <c r="M14" s="10" t="s">
        <v>64</v>
      </c>
      <c r="N14" s="5"/>
      <c r="O14" s="5"/>
    </row>
    <row r="15" spans="1:15" x14ac:dyDescent="0.75">
      <c r="A15" s="1" t="s">
        <v>41</v>
      </c>
      <c r="B15" s="56" t="s">
        <v>44</v>
      </c>
      <c r="C15" s="56"/>
      <c r="D15" s="34"/>
      <c r="E15" s="39">
        <v>1</v>
      </c>
      <c r="F15" s="22">
        <f t="shared" si="4"/>
        <v>0</v>
      </c>
      <c r="G15" s="20">
        <f>IF(OR($J$3&lt;4,ISTEXT($I$3),ISTEXT($J$3),ISBLANK(D15),$I$2=1),0,I15)</f>
        <v>0</v>
      </c>
      <c r="H15" s="40" t="str">
        <f t="shared" si="1"/>
        <v/>
      </c>
      <c r="I15" s="5">
        <v>50</v>
      </c>
      <c r="J15" s="5"/>
      <c r="K15" s="10" t="s">
        <v>61</v>
      </c>
      <c r="L15" s="5">
        <v>11</v>
      </c>
      <c r="M15" s="10" t="s">
        <v>61</v>
      </c>
      <c r="N15" s="5"/>
      <c r="O15" s="5"/>
    </row>
    <row r="16" spans="1:15" x14ac:dyDescent="0.75">
      <c r="A16" s="2" t="s">
        <v>42</v>
      </c>
      <c r="B16" s="52" t="s">
        <v>43</v>
      </c>
      <c r="C16" s="52"/>
      <c r="D16" s="34"/>
      <c r="E16" s="41">
        <v>1</v>
      </c>
      <c r="F16" s="25">
        <f t="shared" si="4"/>
        <v>0</v>
      </c>
      <c r="G16" s="26">
        <f>IF(OR($J$3&lt;4,ISTEXT($I$3),ISTEXT($J$3),ISBLANK(D16),$I$2=1),0,I16)</f>
        <v>0</v>
      </c>
      <c r="H16" s="38" t="str">
        <f t="shared" si="1"/>
        <v/>
      </c>
      <c r="I16" s="5">
        <v>50</v>
      </c>
      <c r="J16" s="5"/>
      <c r="K16" s="10" t="s">
        <v>62</v>
      </c>
      <c r="L16" s="5">
        <v>12</v>
      </c>
      <c r="M16" s="10" t="s">
        <v>62</v>
      </c>
      <c r="N16" s="5"/>
      <c r="O16" s="5"/>
    </row>
    <row r="17" spans="1:15" x14ac:dyDescent="0.75">
      <c r="A17" s="1" t="s">
        <v>27</v>
      </c>
      <c r="B17" s="55" t="s">
        <v>28</v>
      </c>
      <c r="C17" s="55"/>
      <c r="D17" s="34"/>
      <c r="E17" s="28" t="s">
        <v>29</v>
      </c>
      <c r="F17" s="22">
        <f>IF(ISBLANK(D17),0,IF(D17&gt;30%,0,IF(D17&lt;=5%,G17,(1-((D17-0.05)/0.25))*G17)))</f>
        <v>0</v>
      </c>
      <c r="G17" s="20">
        <f>IF(OR(ISBLANK(D17), ISTEXT($I$3), ISTEXT($J$3),$I$2=1), 0,I17)</f>
        <v>0</v>
      </c>
      <c r="H17" s="23" t="str">
        <f t="shared" si="1"/>
        <v/>
      </c>
      <c r="I17" s="5">
        <v>50</v>
      </c>
      <c r="J17" s="5"/>
      <c r="K17" s="5"/>
      <c r="L17" s="5"/>
      <c r="M17" s="5"/>
      <c r="N17" s="5"/>
      <c r="O17" s="5"/>
    </row>
    <row r="18" spans="1:15" x14ac:dyDescent="0.75">
      <c r="A18" s="2" t="s">
        <v>30</v>
      </c>
      <c r="B18" s="52" t="s">
        <v>31</v>
      </c>
      <c r="C18" s="52"/>
      <c r="D18" s="34"/>
      <c r="E18" s="29" t="s">
        <v>29</v>
      </c>
      <c r="F18" s="25">
        <f>IF(ISBLANK(D18),0,IF(D18&gt;30%,0,IF(D18&lt;=5%,G18,(1-((D18-0.05)/0.25))*G18)))</f>
        <v>0</v>
      </c>
      <c r="G18" s="26">
        <f>IF(OR(ISBLANK(D18), ISTEXT($I$3), ISTEXT($J$3),$I$2=1), 0,I18)</f>
        <v>0</v>
      </c>
      <c r="H18" s="27" t="str">
        <f t="shared" si="1"/>
        <v/>
      </c>
      <c r="I18" s="5">
        <v>50</v>
      </c>
      <c r="J18" s="5"/>
      <c r="K18" s="5"/>
      <c r="L18" s="5"/>
      <c r="M18" s="5"/>
      <c r="N18" s="5"/>
      <c r="O18" s="5"/>
    </row>
    <row r="19" spans="1:15" x14ac:dyDescent="0.75">
      <c r="A19" s="1">
        <v>5</v>
      </c>
      <c r="B19" s="55" t="s">
        <v>71</v>
      </c>
      <c r="C19" s="55"/>
      <c r="D19" s="34"/>
      <c r="E19" s="28">
        <v>0.75</v>
      </c>
      <c r="F19" s="22">
        <f t="shared" ref="F19:F24" si="5">IF(D19&gt;=E19,G19,(D19/E19)*G19)</f>
        <v>0</v>
      </c>
      <c r="G19" s="20">
        <f>IF(OR($J$3&lt;11,ISBLANK(D19),ISTEXT($I$3),ISTEXT($J$3),$I$2=1),0,I19)</f>
        <v>0</v>
      </c>
      <c r="H19" s="23" t="str">
        <f t="shared" si="1"/>
        <v/>
      </c>
      <c r="I19" s="5">
        <v>50</v>
      </c>
      <c r="J19" s="5"/>
      <c r="K19" s="5"/>
      <c r="L19" s="5"/>
      <c r="M19" s="5"/>
      <c r="N19" s="5"/>
      <c r="O19" s="5"/>
    </row>
    <row r="20" spans="1:15" x14ac:dyDescent="0.75">
      <c r="A20" s="2">
        <v>6</v>
      </c>
      <c r="B20" s="52" t="s">
        <v>72</v>
      </c>
      <c r="C20" s="52"/>
      <c r="D20" s="34"/>
      <c r="E20" s="29">
        <v>0.75</v>
      </c>
      <c r="F20" s="25">
        <f t="shared" si="5"/>
        <v>0</v>
      </c>
      <c r="G20" s="26">
        <f>IF(OR($J$3&lt;11, ISBLANK(D20), ISTEXT($I$3), ISTEXT($J$3),$I$2=1),0,I20)</f>
        <v>0</v>
      </c>
      <c r="H20" s="27" t="str">
        <f t="shared" si="1"/>
        <v/>
      </c>
      <c r="I20" s="5">
        <v>50</v>
      </c>
      <c r="J20" s="5"/>
      <c r="K20" s="5"/>
      <c r="L20" s="5"/>
      <c r="M20" s="5"/>
      <c r="N20" s="5"/>
      <c r="O20" s="5"/>
    </row>
    <row r="21" spans="1:15" x14ac:dyDescent="0.75">
      <c r="A21" s="1">
        <v>7</v>
      </c>
      <c r="B21" s="55" t="s">
        <v>32</v>
      </c>
      <c r="C21" s="55"/>
      <c r="D21" s="34"/>
      <c r="E21" s="28">
        <v>0.94</v>
      </c>
      <c r="F21" s="22">
        <f t="shared" si="5"/>
        <v>0</v>
      </c>
      <c r="G21" s="20">
        <f>IF(OR($J$3&lt;8, ISBLANK(D21), ISTEXT($I$3), ISTEXT($J$3),$I$2=1), 0, I21)</f>
        <v>0</v>
      </c>
      <c r="H21" s="23" t="str">
        <f t="shared" si="1"/>
        <v/>
      </c>
      <c r="I21" s="5">
        <v>50</v>
      </c>
      <c r="J21" s="5"/>
      <c r="K21" s="5"/>
      <c r="L21" s="5"/>
      <c r="M21" s="5"/>
      <c r="N21" s="5"/>
      <c r="O21" s="5"/>
    </row>
    <row r="22" spans="1:15" x14ac:dyDescent="0.75">
      <c r="A22" s="2">
        <v>8</v>
      </c>
      <c r="B22" s="52" t="s">
        <v>33</v>
      </c>
      <c r="C22" s="52"/>
      <c r="D22" s="34"/>
      <c r="E22" s="29">
        <v>0.94</v>
      </c>
      <c r="F22" s="25">
        <f t="shared" si="5"/>
        <v>0</v>
      </c>
      <c r="G22" s="26">
        <f>IF(OR($J$3&lt;12, ISBLANK(D22), ISTEXT($I$3), ISTEXT($J$3),$I$2=1),0,I22)</f>
        <v>0</v>
      </c>
      <c r="H22" s="27" t="str">
        <f t="shared" si="1"/>
        <v/>
      </c>
      <c r="I22" s="5">
        <v>100</v>
      </c>
      <c r="J22" s="5"/>
      <c r="K22" s="5"/>
      <c r="L22" s="5"/>
      <c r="M22" s="5"/>
      <c r="N22" s="5"/>
      <c r="O22" s="5"/>
    </row>
    <row r="23" spans="1:15" x14ac:dyDescent="0.75">
      <c r="A23" s="1">
        <v>9</v>
      </c>
      <c r="B23" s="55" t="s">
        <v>34</v>
      </c>
      <c r="C23" s="55"/>
      <c r="D23" s="35"/>
      <c r="E23" s="28">
        <v>0.94</v>
      </c>
      <c r="F23" s="22">
        <f t="shared" si="5"/>
        <v>0</v>
      </c>
      <c r="G23" s="20">
        <f>IF(OR($J$3&lt;12, ISBLANK(D23), ISTEXT($I$3), ISTEXT($J$3),$I$2=1),0,I23)</f>
        <v>0</v>
      </c>
      <c r="H23" s="23" t="str">
        <f t="shared" si="1"/>
        <v/>
      </c>
      <c r="I23" s="5">
        <v>100</v>
      </c>
      <c r="J23" s="5"/>
      <c r="K23" s="5"/>
      <c r="L23" s="5"/>
      <c r="M23" s="5"/>
      <c r="N23" s="5"/>
      <c r="O23" s="5"/>
    </row>
    <row r="24" spans="1:15" x14ac:dyDescent="0.75">
      <c r="A24" s="2">
        <v>10</v>
      </c>
      <c r="B24" s="52" t="s">
        <v>35</v>
      </c>
      <c r="C24" s="52"/>
      <c r="D24" s="34"/>
      <c r="E24" s="29">
        <v>0.75</v>
      </c>
      <c r="F24" s="25">
        <f t="shared" si="5"/>
        <v>0</v>
      </c>
      <c r="G24" s="26">
        <f>IF(OR($J$3&lt;12, ISBLANK(D24), ISTEXT($I$3), ISTEXT($J$3),$I$2=1),0,I24)</f>
        <v>0</v>
      </c>
      <c r="H24" s="27" t="str">
        <f t="shared" si="1"/>
        <v/>
      </c>
      <c r="I24" s="5">
        <v>100</v>
      </c>
      <c r="J24" s="5"/>
      <c r="K24" s="5"/>
      <c r="L24" s="5"/>
      <c r="M24" s="5"/>
      <c r="N24" s="5"/>
      <c r="O24" s="5"/>
    </row>
    <row r="25" spans="1:15" x14ac:dyDescent="0.75">
      <c r="A25" s="1">
        <v>11</v>
      </c>
      <c r="B25" s="15" t="s">
        <v>68</v>
      </c>
      <c r="C25" s="21" t="s">
        <v>69</v>
      </c>
      <c r="D25" s="34"/>
      <c r="E25" s="28">
        <v>0.75</v>
      </c>
      <c r="F25" s="22">
        <f>IF(D25&gt;=E25,G25*D34,(D25/E25)*G25*D34)</f>
        <v>0</v>
      </c>
      <c r="G25" s="20">
        <f>IF(OR($J$3&lt;4, ISBLANK(D25), ISTEXT($I$3), ISTEXT($J$4), ISBLANK(D34),$I$2=1), 0,I25)</f>
        <v>0</v>
      </c>
      <c r="H25" s="23" t="str">
        <f t="shared" si="1"/>
        <v/>
      </c>
      <c r="I25" s="5">
        <v>50</v>
      </c>
      <c r="J25" s="5"/>
      <c r="K25" s="5"/>
      <c r="L25" s="5"/>
      <c r="M25" s="5"/>
      <c r="N25" s="5"/>
      <c r="O25" s="5"/>
    </row>
    <row r="26" spans="1:15" ht="15.5" thickBot="1" x14ac:dyDescent="0.9">
      <c r="A26" s="2">
        <v>12</v>
      </c>
      <c r="B26" s="52" t="s">
        <v>36</v>
      </c>
      <c r="C26" s="52"/>
      <c r="D26" s="36"/>
      <c r="E26" s="29">
        <v>0.6</v>
      </c>
      <c r="F26" s="25">
        <f>IF(D26&gt;=E26,G26,(D26/E26)*G26)</f>
        <v>0</v>
      </c>
      <c r="G26" s="26">
        <f>IF(OR($J$3&lt;9, ISBLANK(D26), ISTEXT($I$3), ISTEXT($J$3),$I$2=1), 0,I26)</f>
        <v>0</v>
      </c>
      <c r="H26" s="27" t="str">
        <f t="shared" si="1"/>
        <v/>
      </c>
      <c r="I26" s="5">
        <v>50</v>
      </c>
      <c r="J26" s="5"/>
      <c r="K26" s="5"/>
      <c r="L26" s="5"/>
      <c r="M26" s="5"/>
      <c r="N26" s="5"/>
      <c r="O26" s="5"/>
    </row>
    <row r="27" spans="1:15" ht="19.25" thickBot="1" x14ac:dyDescent="0.9">
      <c r="A27" s="17"/>
      <c r="B27" s="57" t="s">
        <v>65</v>
      </c>
      <c r="C27" s="57"/>
      <c r="D27" s="30"/>
      <c r="E27" s="43"/>
      <c r="F27" s="44">
        <f>SUM(F5:F26)</f>
        <v>0</v>
      </c>
      <c r="G27" s="43">
        <f>SUM(G5:G26)</f>
        <v>0</v>
      </c>
      <c r="H27" s="49" t="str">
        <f t="shared" si="1"/>
        <v/>
      </c>
      <c r="I27" s="5"/>
      <c r="J27" s="5"/>
      <c r="K27" s="5"/>
      <c r="L27" s="5"/>
      <c r="M27" s="5"/>
      <c r="N27" s="5"/>
      <c r="O27" s="5"/>
    </row>
    <row r="28" spans="1:15" x14ac:dyDescent="0.75">
      <c r="I28" s="5"/>
      <c r="J28" s="5"/>
      <c r="K28" s="5"/>
      <c r="L28" s="5"/>
      <c r="M28" s="5"/>
      <c r="N28" s="5"/>
      <c r="O28" s="5"/>
    </row>
    <row r="29" spans="1:15" x14ac:dyDescent="0.75">
      <c r="C29" s="18" t="s">
        <v>46</v>
      </c>
      <c r="D29" s="42" t="s">
        <v>47</v>
      </c>
      <c r="I29" s="51">
        <v>1</v>
      </c>
      <c r="J29" s="5"/>
      <c r="K29" s="5"/>
      <c r="L29" s="5"/>
      <c r="M29" s="5"/>
      <c r="N29" s="5"/>
      <c r="O29" s="5"/>
    </row>
    <row r="30" spans="1:15" x14ac:dyDescent="0.75">
      <c r="C30" s="19" t="s">
        <v>37</v>
      </c>
      <c r="D30" s="42">
        <v>1</v>
      </c>
      <c r="I30" s="51">
        <v>0.5</v>
      </c>
      <c r="J30" s="5"/>
      <c r="K30" s="5"/>
      <c r="L30" s="5"/>
      <c r="M30" s="5"/>
      <c r="N30" s="5"/>
      <c r="O30" s="5"/>
    </row>
    <row r="31" spans="1:15" x14ac:dyDescent="0.75">
      <c r="C31" s="19" t="s">
        <v>38</v>
      </c>
      <c r="D31" s="42">
        <v>0.5</v>
      </c>
      <c r="I31" s="51">
        <v>0.25</v>
      </c>
      <c r="J31" s="5"/>
      <c r="K31" s="5"/>
      <c r="L31" s="5"/>
      <c r="M31" s="5"/>
      <c r="N31" s="5"/>
      <c r="O31" s="5"/>
    </row>
    <row r="32" spans="1:15" x14ac:dyDescent="0.75">
      <c r="C32" s="19" t="s">
        <v>39</v>
      </c>
      <c r="D32" s="42">
        <v>0.25</v>
      </c>
      <c r="I32" s="51">
        <v>0</v>
      </c>
      <c r="J32" s="5"/>
      <c r="K32" s="5"/>
      <c r="L32" s="5"/>
      <c r="M32" s="5"/>
      <c r="N32" s="5"/>
      <c r="O32" s="5"/>
    </row>
    <row r="33" spans="3:4" ht="15.5" thickBot="1" x14ac:dyDescent="0.9">
      <c r="C33" s="19" t="s">
        <v>40</v>
      </c>
      <c r="D33" s="42">
        <v>0</v>
      </c>
    </row>
    <row r="34" spans="3:4" ht="16.75" thickBot="1" x14ac:dyDescent="0.95">
      <c r="C34" s="48" t="s">
        <v>45</v>
      </c>
      <c r="D34" s="47"/>
    </row>
  </sheetData>
  <sheetProtection algorithmName="SHA-512" hashValue="7m4DakVsyW1L7+pFUvLqGsZLR03BQx9lAByWFI+DvvmG+pM5nPh9Qohx40muI5q7DO7wi2qWcPP9BZJk8fmczw==" saltValue="nn2YTEvi6nAbByNVcdaEdg==" spinCount="100000" sheet="1" objects="1" scenarios="1"/>
  <mergeCells count="22">
    <mergeCell ref="B23:C23"/>
    <mergeCell ref="B24:C24"/>
    <mergeCell ref="B26:C26"/>
    <mergeCell ref="B27:C27"/>
    <mergeCell ref="B17:C17"/>
    <mergeCell ref="B18:C18"/>
    <mergeCell ref="B19:C19"/>
    <mergeCell ref="B20:C20"/>
    <mergeCell ref="B21:C21"/>
    <mergeCell ref="B22:C22"/>
    <mergeCell ref="B16:C16"/>
    <mergeCell ref="B5:C5"/>
    <mergeCell ref="B6:C6"/>
    <mergeCell ref="B7:C7"/>
    <mergeCell ref="B8:C8"/>
    <mergeCell ref="B9:C9"/>
    <mergeCell ref="B10:C10"/>
    <mergeCell ref="B11:C11"/>
    <mergeCell ref="B12:C12"/>
    <mergeCell ref="B13:C13"/>
    <mergeCell ref="B14:C14"/>
    <mergeCell ref="B15:C15"/>
  </mergeCells>
  <conditionalFormatting sqref="D25:H25">
    <cfRule type="expression" dxfId="13" priority="9">
      <formula>ISBLANK($D$34)</formula>
    </cfRule>
  </conditionalFormatting>
  <conditionalFormatting sqref="C25">
    <cfRule type="expression" priority="12" stopIfTrue="1">
      <formula>$J$3&lt;4</formula>
    </cfRule>
    <cfRule type="expression" dxfId="12" priority="24">
      <formula>ISBLANK($D$34)</formula>
    </cfRule>
  </conditionalFormatting>
  <conditionalFormatting sqref="D11:D14">
    <cfRule type="expression" dxfId="11" priority="25">
      <formula>$I$3&gt;8</formula>
    </cfRule>
  </conditionalFormatting>
  <conditionalFormatting sqref="D5:D26">
    <cfRule type="expression" priority="10" stopIfTrue="1">
      <formula>ISTEXT($J$3)</formula>
    </cfRule>
    <cfRule type="expression" priority="11" stopIfTrue="1">
      <formula>ISTEXT($I$3)</formula>
    </cfRule>
  </conditionalFormatting>
  <conditionalFormatting sqref="D26">
    <cfRule type="expression" dxfId="10" priority="14">
      <formula>$J$3&lt;9</formula>
    </cfRule>
  </conditionalFormatting>
  <conditionalFormatting sqref="H5:H27">
    <cfRule type="expression" priority="15" stopIfTrue="1">
      <formula>ISTEXT(H5)</formula>
    </cfRule>
    <cfRule type="cellIs" dxfId="9" priority="16" stopIfTrue="1" operator="greaterThan">
      <formula>0.85</formula>
    </cfRule>
    <cfRule type="cellIs" dxfId="8" priority="17" stopIfTrue="1" operator="between">
      <formula>0.7</formula>
      <formula>0.85</formula>
    </cfRule>
    <cfRule type="cellIs" dxfId="7" priority="19" stopIfTrue="1" operator="lessThan">
      <formula>70</formula>
    </cfRule>
  </conditionalFormatting>
  <conditionalFormatting sqref="D11:D14 D19:D26">
    <cfRule type="expression" dxfId="6" priority="23">
      <formula>$J$3&lt;4</formula>
    </cfRule>
  </conditionalFormatting>
  <conditionalFormatting sqref="D25">
    <cfRule type="expression" dxfId="5" priority="3" stopIfTrue="1">
      <formula>$J$3&lt;4</formula>
    </cfRule>
  </conditionalFormatting>
  <conditionalFormatting sqref="E25">
    <cfRule type="expression" priority="8" stopIfTrue="1">
      <formula>$J$3&lt;4</formula>
    </cfRule>
  </conditionalFormatting>
  <conditionalFormatting sqref="F25">
    <cfRule type="expression" priority="7" stopIfTrue="1">
      <formula>$J$3&lt;4</formula>
    </cfRule>
  </conditionalFormatting>
  <conditionalFormatting sqref="G25">
    <cfRule type="expression" priority="6" stopIfTrue="1">
      <formula>$J$3&lt;4</formula>
    </cfRule>
  </conditionalFormatting>
  <conditionalFormatting sqref="H25">
    <cfRule type="expression" priority="4" stopIfTrue="1">
      <formula>$J$3&lt;4</formula>
    </cfRule>
  </conditionalFormatting>
  <conditionalFormatting sqref="D21">
    <cfRule type="expression" dxfId="4" priority="13">
      <formula>$J$3&lt;8</formula>
    </cfRule>
  </conditionalFormatting>
  <conditionalFormatting sqref="C34">
    <cfRule type="expression" dxfId="3" priority="5">
      <formula>ISBLANK($D$34)</formula>
    </cfRule>
    <cfRule type="expression" priority="2" stopIfTrue="1">
      <formula>$J$3&lt;4</formula>
    </cfRule>
  </conditionalFormatting>
  <conditionalFormatting sqref="D19:D20">
    <cfRule type="expression" dxfId="2" priority="22">
      <formula>$J$3&lt;11</formula>
    </cfRule>
  </conditionalFormatting>
  <conditionalFormatting sqref="D22:D24">
    <cfRule type="expression" dxfId="1" priority="21">
      <formula>$J$3&lt;12</formula>
    </cfRule>
  </conditionalFormatting>
  <conditionalFormatting sqref="D9:D10">
    <cfRule type="expression" dxfId="0" priority="1" stopIfTrue="1">
      <formula>$J$3&lt;5</formula>
    </cfRule>
  </conditionalFormatting>
  <dataValidations count="5">
    <dataValidation type="decimal" allowBlank="1" showInputMessage="1" showErrorMessage="1" sqref="D5:D10" xr:uid="{00000000-0002-0000-0200-000000000000}">
      <formula1>0</formula1>
      <formula2>100</formula2>
    </dataValidation>
    <dataValidation type="list" allowBlank="1" showInputMessage="1" showErrorMessage="1" sqref="D3" xr:uid="{00000000-0002-0000-0200-000001000000}">
      <formula1>$K$2:$K$16</formula1>
    </dataValidation>
    <dataValidation type="list" allowBlank="1" showInputMessage="1" showErrorMessage="1" sqref="D34" xr:uid="{00000000-0002-0000-0200-000002000000}">
      <formula1>$I$28:$I$32</formula1>
    </dataValidation>
    <dataValidation type="list" allowBlank="1" showInputMessage="1" showErrorMessage="1" sqref="E3" xr:uid="{00000000-0002-0000-0200-000003000000}">
      <formula1>$M$6:$M$16</formula1>
    </dataValidation>
    <dataValidation type="decimal" allowBlank="1" showInputMessage="1" showErrorMessage="1" sqref="D11:D26" xr:uid="{00000000-0002-0000-0200-000004000000}">
      <formula1>0</formula1>
      <formula2>1</formula2>
    </dataValidation>
  </dataValidations>
  <pageMargins left="0.7" right="0.7" top="0.75" bottom="0.75" header="0.3" footer="0.3"/>
  <pageSetup orientation="portrait" r:id="rId1"/>
  <ignoredErrors>
    <ignoredError sqref="G21 F2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32173F7A8AF44CAD29E02D9EC3CE55" ma:contentTypeVersion="18" ma:contentTypeDescription="Create a new document." ma:contentTypeScope="" ma:versionID="e575fb171cda1799ab8b491db4d95e67">
  <xsd:schema xmlns:xsd="http://www.w3.org/2001/XMLSchema" xmlns:xs="http://www.w3.org/2001/XMLSchema" xmlns:p="http://schemas.microsoft.com/office/2006/metadata/properties" xmlns:ns1="http://schemas.microsoft.com/sharepoint/v3" xmlns:ns2="3188db64-835f-49dd-a92e-b63c50075c64" xmlns:ns3="bd8f7d19-50dd-4ca5-833a-f68575fcf434" targetNamespace="http://schemas.microsoft.com/office/2006/metadata/properties" ma:root="true" ma:fieldsID="f840b818e3f93eed6c994e85c3af7a4d" ns1:_="" ns2:_="" ns3:_="">
    <xsd:import namespace="http://schemas.microsoft.com/sharepoint/v3"/>
    <xsd:import namespace="3188db64-835f-49dd-a92e-b63c50075c64"/>
    <xsd:import namespace="bd8f7d19-50dd-4ca5-833a-f68575fcf434"/>
    <xsd:element name="properties">
      <xsd:complexType>
        <xsd:sequence>
          <xsd:element name="documentManagement">
            <xsd:complexType>
              <xsd:all>
                <xsd:element ref="ns2:MediaServiceMetadata" minOccurs="0"/>
                <xsd:element ref="ns2:MediaServiceFastMetadata" minOccurs="0"/>
                <xsd:element ref="ns2:Category"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8db64-835f-49dd-a92e-b63c50075c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nillable="true" ma:displayName="Category" ma:description="Just trying things out" ma:format="Dropdown" ma:internalName="Category">
      <xsd:simpleType>
        <xsd:restriction base="dms:Choice">
          <xsd:enumeration value="Testing"/>
          <xsd:enumeration value="Data Entry"/>
          <xsd:enumeration value="Final Files"/>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8f7d19-50dd-4ca5-833a-f68575fcf43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ec1ed3-c848-4268-b15b-d96bcb8e7fc6}" ma:internalName="TaxCatchAll" ma:showField="CatchAllData" ma:web="bd8f7d19-50dd-4ca5-833a-f68575fcf4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bd8f7d19-50dd-4ca5-833a-f68575fcf434" xsi:nil="true"/>
    <lcf76f155ced4ddcb4097134ff3c332f xmlns="3188db64-835f-49dd-a92e-b63c50075c64">
      <Terms xmlns="http://schemas.microsoft.com/office/infopath/2007/PartnerControls"/>
    </lcf76f155ced4ddcb4097134ff3c332f>
    <_ip_UnifiedCompliancePolicyProperties xmlns="http://schemas.microsoft.com/sharepoint/v3" xsi:nil="true"/>
    <Category xmlns="3188db64-835f-49dd-a92e-b63c50075c64" xsi:nil="true"/>
  </documentManagement>
</p:properties>
</file>

<file path=customXml/itemProps1.xml><?xml version="1.0" encoding="utf-8"?>
<ds:datastoreItem xmlns:ds="http://schemas.openxmlformats.org/officeDocument/2006/customXml" ds:itemID="{C00369F9-DD41-4FD3-AA2D-5E1EBE84624D}"/>
</file>

<file path=customXml/itemProps2.xml><?xml version="1.0" encoding="utf-8"?>
<ds:datastoreItem xmlns:ds="http://schemas.openxmlformats.org/officeDocument/2006/customXml" ds:itemID="{054DA354-8B5C-4B0C-9988-9896A54951FB}"/>
</file>

<file path=customXml/itemProps3.xml><?xml version="1.0" encoding="utf-8"?>
<ds:datastoreItem xmlns:ds="http://schemas.openxmlformats.org/officeDocument/2006/customXml" ds:itemID="{9BCF70C6-97EE-4115-84AE-B41F0B313B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2022-23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Savoie, Renee</cp:lastModifiedBy>
  <dcterms:created xsi:type="dcterms:W3CDTF">2017-02-22T19:14:31Z</dcterms:created>
  <dcterms:modified xsi:type="dcterms:W3CDTF">2023-06-29T18:33:17Z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0x0101006B32173F7A8AF44CAD29E02D9EC3CE55</vt:lpwstr>
  </property>
</Properties>
</file>